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 Informe de COFECYT\"/>
    </mc:Choice>
  </mc:AlternateContent>
  <bookViews>
    <workbookView xWindow="0" yWindow="0" windowWidth="15330" windowHeight="6030"/>
  </bookViews>
  <sheets>
    <sheet name="CSS y MRCV" sheetId="1" r:id="rId1"/>
    <sheet name="HPV y WSMV" sheetId="2" r:id="rId2"/>
    <sheet name="Unificado" sheetId="3" r:id="rId3"/>
  </sheets>
  <calcPr calcId="162913"/>
</workbook>
</file>

<file path=xl/calcChain.xml><?xml version="1.0" encoding="utf-8"?>
<calcChain xmlns="http://schemas.openxmlformats.org/spreadsheetml/2006/main">
  <c r="AI252" i="3" l="1"/>
  <c r="AH252" i="3"/>
  <c r="AI251" i="3"/>
  <c r="AH251" i="3"/>
  <c r="AI250" i="3"/>
  <c r="AH250" i="3"/>
  <c r="AI249" i="3"/>
  <c r="AH249" i="3"/>
  <c r="AI237" i="3"/>
  <c r="AH237" i="3"/>
  <c r="AI236" i="3"/>
  <c r="AH236" i="3"/>
  <c r="AI235" i="3"/>
  <c r="AH235" i="3"/>
  <c r="AI234" i="3"/>
  <c r="AH234" i="3"/>
  <c r="AI233" i="3"/>
  <c r="AH233" i="3"/>
  <c r="AI231" i="3"/>
  <c r="AH231" i="3"/>
  <c r="AI229" i="3"/>
  <c r="AH229" i="3"/>
  <c r="AI227" i="3"/>
  <c r="AH227" i="3"/>
  <c r="AI226" i="3"/>
  <c r="AH226" i="3"/>
  <c r="AI225" i="3"/>
  <c r="AH225" i="3"/>
  <c r="AI224" i="3"/>
  <c r="AH224" i="3"/>
  <c r="AI221" i="3"/>
  <c r="AH221" i="3"/>
  <c r="AI220" i="3"/>
  <c r="AH220" i="3"/>
  <c r="AI219" i="3"/>
  <c r="AH219" i="3"/>
  <c r="AI218" i="3"/>
  <c r="AH218" i="3"/>
  <c r="AI217" i="3"/>
  <c r="AH217" i="3"/>
  <c r="AI212" i="3"/>
  <c r="AH212" i="3"/>
  <c r="AI195" i="3"/>
  <c r="AH195" i="3"/>
  <c r="AI194" i="3"/>
  <c r="AH194" i="3"/>
  <c r="AI192" i="3"/>
  <c r="AH192" i="3"/>
  <c r="AI190" i="3"/>
  <c r="AH190" i="3"/>
  <c r="AI189" i="3"/>
  <c r="AH189" i="3"/>
  <c r="AI188" i="3"/>
  <c r="AH188" i="3"/>
  <c r="AI186" i="3"/>
  <c r="AH186" i="3"/>
  <c r="AI184" i="3"/>
  <c r="AH184" i="3"/>
  <c r="AI174" i="3"/>
  <c r="AH174" i="3"/>
  <c r="AI173" i="3"/>
  <c r="AH173" i="3"/>
  <c r="AI172" i="3"/>
  <c r="AH172" i="3"/>
  <c r="AI171" i="3"/>
  <c r="AH171" i="3"/>
  <c r="AI170" i="3"/>
  <c r="AH170" i="3"/>
  <c r="AI168" i="3"/>
  <c r="AH168" i="3"/>
  <c r="AI167" i="3"/>
  <c r="AH167" i="3"/>
  <c r="AI166" i="3"/>
  <c r="AH166" i="3"/>
  <c r="AI165" i="3"/>
  <c r="AH165" i="3"/>
  <c r="AI164" i="3"/>
  <c r="AH164" i="3"/>
  <c r="AI163" i="3"/>
  <c r="AH163" i="3"/>
  <c r="AI162" i="3"/>
  <c r="AH162" i="3"/>
  <c r="AI161" i="3"/>
  <c r="AH161" i="3"/>
  <c r="AI160" i="3"/>
  <c r="AH160" i="3"/>
  <c r="AI159" i="3"/>
  <c r="AH159" i="3"/>
  <c r="AI158" i="3"/>
  <c r="AH158" i="3"/>
  <c r="AI157" i="3"/>
  <c r="AH157" i="3"/>
  <c r="AI156" i="3"/>
  <c r="AH156" i="3"/>
  <c r="AI155" i="3"/>
  <c r="AH155" i="3"/>
  <c r="AI154" i="3"/>
  <c r="AH154" i="3"/>
  <c r="AI153" i="3"/>
  <c r="AH153" i="3"/>
  <c r="AI152" i="3"/>
  <c r="AH152" i="3"/>
  <c r="AI151" i="3"/>
  <c r="AH151" i="3"/>
  <c r="AI149" i="3"/>
  <c r="AH149" i="3"/>
  <c r="AI146" i="3"/>
  <c r="AH146" i="3"/>
  <c r="AI144" i="3"/>
  <c r="AH144" i="3"/>
  <c r="AI143" i="3"/>
  <c r="AH143" i="3"/>
  <c r="AI142" i="3"/>
  <c r="AH142" i="3"/>
  <c r="AI141" i="3"/>
  <c r="AH141" i="3"/>
  <c r="AI140" i="3"/>
  <c r="AH140" i="3"/>
  <c r="AI139" i="3"/>
  <c r="AH139" i="3"/>
  <c r="AI135" i="3"/>
  <c r="AH135" i="3"/>
  <c r="AI134" i="3"/>
  <c r="AH134" i="3"/>
  <c r="AI133" i="3"/>
  <c r="AH133" i="3"/>
  <c r="AI132" i="3"/>
  <c r="AH132" i="3"/>
  <c r="AI131" i="3"/>
  <c r="AH131" i="3"/>
  <c r="AI130" i="3"/>
  <c r="AH130" i="3"/>
  <c r="AI129" i="3"/>
  <c r="AH129" i="3"/>
  <c r="AI128" i="3"/>
  <c r="AH128" i="3"/>
  <c r="AI127" i="3"/>
  <c r="AH127" i="3"/>
  <c r="AI125" i="3"/>
  <c r="AH125" i="3"/>
  <c r="AI124" i="3"/>
  <c r="AH124" i="3"/>
  <c r="AI122" i="3"/>
  <c r="AH122" i="3"/>
  <c r="AI121" i="3"/>
  <c r="AH121" i="3"/>
  <c r="AI120" i="3"/>
  <c r="AH120" i="3"/>
  <c r="AI118" i="3"/>
  <c r="AH118" i="3"/>
  <c r="AI117" i="3"/>
  <c r="AH117" i="3"/>
  <c r="AI116" i="3"/>
  <c r="AH116" i="3"/>
  <c r="AI114" i="3"/>
  <c r="AH114" i="3"/>
  <c r="AI113" i="3"/>
  <c r="AH113" i="3"/>
  <c r="AI112" i="3"/>
  <c r="AH112" i="3"/>
  <c r="AI111" i="3"/>
  <c r="AH111" i="3"/>
  <c r="AI110" i="3"/>
  <c r="AH110" i="3"/>
  <c r="AI109" i="3"/>
  <c r="AH109" i="3"/>
  <c r="AI108" i="3"/>
  <c r="AH108" i="3"/>
  <c r="AI107" i="3"/>
  <c r="AH107" i="3"/>
  <c r="AI105" i="3"/>
  <c r="AH105" i="3"/>
  <c r="AI104" i="3"/>
  <c r="AH104" i="3"/>
  <c r="AI103" i="3"/>
  <c r="AH103" i="3"/>
  <c r="AI102" i="3"/>
  <c r="AH102" i="3"/>
  <c r="AI101" i="3"/>
  <c r="AH101" i="3"/>
  <c r="AI100" i="3"/>
  <c r="AH100" i="3"/>
  <c r="AI99" i="3"/>
  <c r="AH99" i="3"/>
  <c r="AI98" i="3"/>
  <c r="AH98" i="3"/>
  <c r="AI97" i="3"/>
  <c r="AH97" i="3"/>
  <c r="AI96" i="3"/>
  <c r="AH96" i="3"/>
  <c r="AI95" i="3"/>
  <c r="AH95" i="3"/>
  <c r="AI94" i="3"/>
  <c r="AH94" i="3"/>
  <c r="AI93" i="3"/>
  <c r="AH93" i="3"/>
  <c r="AI92" i="3"/>
  <c r="AH92" i="3"/>
  <c r="AI91" i="3"/>
  <c r="AH91" i="3"/>
  <c r="AI90" i="3"/>
  <c r="AH90" i="3"/>
  <c r="AI89" i="3"/>
  <c r="AH89" i="3"/>
  <c r="AI88" i="3"/>
  <c r="AH88" i="3"/>
  <c r="AI87" i="3"/>
  <c r="AH87" i="3"/>
  <c r="AI86" i="3"/>
  <c r="AH86" i="3"/>
  <c r="AI85" i="3"/>
  <c r="AH85" i="3"/>
  <c r="AI84" i="3"/>
  <c r="AH84" i="3"/>
  <c r="AI83" i="3"/>
  <c r="AH83" i="3"/>
  <c r="AI82" i="3"/>
  <c r="AH82" i="3"/>
  <c r="AI81" i="3"/>
  <c r="AH81" i="3"/>
  <c r="AI80" i="3"/>
  <c r="AH80" i="3"/>
  <c r="AI79" i="3"/>
  <c r="AH79" i="3"/>
  <c r="AI77" i="3"/>
  <c r="AH77" i="3"/>
  <c r="AI76" i="3"/>
  <c r="AH76" i="3"/>
  <c r="AI75" i="3"/>
  <c r="AH75" i="3"/>
  <c r="AI73" i="3"/>
  <c r="AH73" i="3"/>
  <c r="AI72" i="3"/>
  <c r="AH72" i="3"/>
  <c r="AI71" i="3"/>
  <c r="AH71" i="3"/>
  <c r="AI70" i="3"/>
  <c r="AH70" i="3"/>
  <c r="AI69" i="3"/>
  <c r="AH69" i="3"/>
  <c r="AI67" i="3"/>
  <c r="AH67" i="3"/>
  <c r="AI66" i="3"/>
  <c r="AH66" i="3"/>
  <c r="AI64" i="3"/>
  <c r="AH64" i="3"/>
  <c r="AI63" i="3"/>
  <c r="AH63" i="3"/>
  <c r="AI62" i="3"/>
  <c r="AH62" i="3"/>
  <c r="AI61" i="3"/>
  <c r="AH61" i="3"/>
  <c r="AI60" i="3"/>
  <c r="AH60" i="3"/>
  <c r="AI59" i="3"/>
  <c r="AH59" i="3"/>
  <c r="AI58" i="3"/>
  <c r="AH58" i="3"/>
  <c r="AI57" i="3"/>
  <c r="AH57" i="3"/>
  <c r="AI56" i="3"/>
  <c r="AH56" i="3"/>
  <c r="AI55" i="3"/>
  <c r="AH55" i="3"/>
  <c r="AI54" i="3"/>
  <c r="AH54" i="3"/>
  <c r="AI53" i="3"/>
  <c r="AH53" i="3"/>
  <c r="AI52" i="3"/>
  <c r="AH52" i="3"/>
  <c r="AI51" i="3"/>
  <c r="AH51" i="3"/>
  <c r="AI50" i="3"/>
  <c r="AH50" i="3"/>
  <c r="AI49" i="3"/>
  <c r="AH49" i="3"/>
  <c r="AI48" i="3"/>
  <c r="AI47" i="3"/>
  <c r="AI46" i="3"/>
  <c r="AH46" i="3"/>
  <c r="AI45" i="3"/>
  <c r="AH45" i="3"/>
  <c r="AI44" i="3"/>
  <c r="AH44" i="3"/>
  <c r="AI43" i="3"/>
  <c r="AH43" i="3"/>
  <c r="AI42" i="3"/>
  <c r="AH42" i="3"/>
  <c r="AI41" i="3"/>
  <c r="AH41" i="3"/>
  <c r="AI40" i="3"/>
  <c r="AH40" i="3"/>
  <c r="AI39" i="3"/>
  <c r="AH39" i="3"/>
  <c r="AI38" i="3"/>
  <c r="AH38" i="3"/>
  <c r="AI35" i="3"/>
  <c r="AH35" i="3"/>
  <c r="AI34" i="3"/>
  <c r="AH34" i="3"/>
  <c r="AI33" i="3"/>
  <c r="AH33" i="3"/>
  <c r="AI32" i="3"/>
  <c r="AH32" i="3"/>
  <c r="AI31" i="3"/>
  <c r="AH31" i="3"/>
  <c r="AI30" i="3"/>
  <c r="AH30" i="3"/>
  <c r="AI29" i="3"/>
  <c r="AH29" i="3"/>
  <c r="AI28" i="3"/>
  <c r="AH28" i="3"/>
  <c r="AI27" i="3"/>
  <c r="AH27" i="3"/>
  <c r="AI26" i="3"/>
  <c r="AH26" i="3"/>
  <c r="AI25" i="3"/>
  <c r="AH25" i="3"/>
  <c r="AI24" i="3"/>
  <c r="AH24" i="3"/>
  <c r="AI23" i="3"/>
  <c r="AH23" i="3"/>
  <c r="AI22" i="3"/>
  <c r="AH22" i="3"/>
  <c r="AI21" i="3"/>
  <c r="AH21" i="3"/>
  <c r="AI20" i="3"/>
  <c r="AH20" i="3"/>
  <c r="AI19" i="3"/>
  <c r="AH19" i="3"/>
  <c r="AI18" i="3"/>
  <c r="AH18" i="3"/>
  <c r="AI17" i="3"/>
  <c r="AH17" i="3"/>
  <c r="AI16" i="3"/>
  <c r="AH16" i="3"/>
  <c r="AI15" i="3"/>
  <c r="AH15" i="3"/>
  <c r="AI14" i="3"/>
  <c r="AH14" i="3"/>
  <c r="AI13" i="3"/>
  <c r="AH13" i="3"/>
  <c r="AI12" i="3"/>
  <c r="AH12" i="3"/>
  <c r="AI11" i="3"/>
  <c r="AH11" i="3"/>
  <c r="AI10" i="3"/>
  <c r="AH10" i="3"/>
  <c r="AI9" i="3"/>
  <c r="AH9" i="3"/>
  <c r="AI8" i="3"/>
  <c r="AH8" i="3"/>
  <c r="AI7" i="3"/>
  <c r="AH7" i="3"/>
  <c r="AI6" i="3"/>
  <c r="AH6" i="3"/>
  <c r="AI5" i="3"/>
  <c r="AH5" i="3"/>
  <c r="AI4" i="3"/>
  <c r="AH4" i="3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/>
  <c r="AH170" i="1"/>
  <c r="AI169" i="1"/>
  <c r="AH169" i="1"/>
  <c r="AI168" i="1"/>
  <c r="AH168" i="1"/>
  <c r="AI167" i="1"/>
  <c r="AH167" i="1"/>
  <c r="AI166" i="1"/>
  <c r="AH166" i="1"/>
  <c r="AI165" i="1"/>
  <c r="AH165" i="1"/>
  <c r="AI155" i="1"/>
  <c r="AH155" i="1"/>
  <c r="AI154" i="1"/>
  <c r="AH154" i="1"/>
  <c r="AI153" i="1"/>
  <c r="AH153" i="1"/>
  <c r="AI152" i="1"/>
  <c r="AH152" i="1"/>
  <c r="AI151" i="1"/>
  <c r="AH151" i="1"/>
  <c r="AI150" i="1"/>
  <c r="AH150" i="1"/>
  <c r="AI149" i="1"/>
  <c r="AH149" i="1"/>
  <c r="AI148" i="1"/>
  <c r="AH148" i="1"/>
  <c r="AI147" i="1"/>
  <c r="AH147" i="1"/>
  <c r="AI146" i="1"/>
  <c r="AH146" i="1"/>
  <c r="AI145" i="1"/>
  <c r="AH145" i="1"/>
  <c r="AI144" i="1"/>
  <c r="AH144" i="1"/>
  <c r="AI143" i="1"/>
  <c r="AH143" i="1"/>
  <c r="AI142" i="1"/>
  <c r="AH142" i="1"/>
  <c r="AI141" i="1"/>
  <c r="AH141" i="1"/>
  <c r="AI140" i="1"/>
  <c r="AH140" i="1"/>
  <c r="AI139" i="1"/>
  <c r="AH139" i="1"/>
  <c r="AI138" i="1"/>
  <c r="AH138" i="1"/>
  <c r="AI137" i="1"/>
  <c r="AH137" i="1"/>
  <c r="AI136" i="1"/>
  <c r="AH136" i="1"/>
  <c r="AI135" i="1"/>
  <c r="AH135" i="1"/>
  <c r="AI134" i="1"/>
  <c r="AH134" i="1"/>
  <c r="AI133" i="1"/>
  <c r="AH133" i="1"/>
  <c r="AI132" i="1"/>
  <c r="AH132" i="1"/>
  <c r="AI131" i="1"/>
  <c r="AH131" i="1"/>
  <c r="AI130" i="1"/>
  <c r="AH130" i="1"/>
  <c r="AI129" i="1"/>
  <c r="AH129" i="1"/>
  <c r="AI128" i="1"/>
  <c r="AH128" i="1"/>
  <c r="AI127" i="1"/>
  <c r="AH127" i="1"/>
  <c r="AI126" i="1"/>
  <c r="AH126" i="1"/>
  <c r="AI125" i="1"/>
  <c r="AH125" i="1"/>
  <c r="AI124" i="1"/>
  <c r="AH124" i="1"/>
  <c r="AI123" i="1"/>
  <c r="AH123" i="1"/>
  <c r="AI122" i="1"/>
  <c r="AH122" i="1"/>
  <c r="AI121" i="1"/>
  <c r="AH121" i="1"/>
  <c r="AI120" i="1"/>
  <c r="AH120" i="1"/>
  <c r="AI119" i="1"/>
  <c r="AH119" i="1"/>
  <c r="AI118" i="1"/>
  <c r="AH118" i="1"/>
  <c r="AI117" i="1"/>
  <c r="AH117" i="1"/>
  <c r="AI116" i="1"/>
  <c r="AH116" i="1"/>
  <c r="AI115" i="1"/>
  <c r="AH115" i="1"/>
  <c r="AI114" i="1"/>
  <c r="AH114" i="1"/>
  <c r="AI113" i="1"/>
  <c r="AH113" i="1"/>
  <c r="AI112" i="1"/>
  <c r="AH112" i="1"/>
  <c r="AI111" i="1"/>
  <c r="AH111" i="1"/>
  <c r="AI110" i="1"/>
  <c r="AH110" i="1"/>
  <c r="AI109" i="1"/>
  <c r="AH109" i="1"/>
  <c r="AI108" i="1"/>
  <c r="AH108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99" i="1"/>
  <c r="AH99" i="1"/>
  <c r="AI98" i="1"/>
  <c r="AH98" i="1"/>
  <c r="AI97" i="1"/>
  <c r="AH97" i="1"/>
  <c r="AI96" i="1"/>
  <c r="AH96" i="1"/>
  <c r="AI95" i="1"/>
  <c r="AH95" i="1"/>
  <c r="AI94" i="1"/>
  <c r="AH94" i="1"/>
  <c r="AI93" i="1"/>
  <c r="AH93" i="1"/>
  <c r="AI92" i="1"/>
  <c r="AH92" i="1"/>
  <c r="AI91" i="1"/>
  <c r="AH91" i="1"/>
  <c r="AI90" i="1"/>
  <c r="AH90" i="1"/>
  <c r="AI89" i="1"/>
  <c r="AH89" i="1"/>
  <c r="AI88" i="1"/>
  <c r="AH88" i="1"/>
  <c r="AI87" i="1"/>
  <c r="AH87" i="1"/>
  <c r="AI86" i="1"/>
  <c r="AH86" i="1"/>
  <c r="AI85" i="1"/>
  <c r="AH85" i="1"/>
  <c r="AI84" i="1"/>
  <c r="AH84" i="1"/>
  <c r="AI83" i="1"/>
  <c r="AH83" i="1"/>
  <c r="AI82" i="1"/>
  <c r="AH82" i="1"/>
  <c r="AI81" i="1"/>
  <c r="AH81" i="1"/>
  <c r="AI80" i="1"/>
  <c r="AH80" i="1"/>
  <c r="AI79" i="1"/>
  <c r="AH79" i="1"/>
  <c r="AI78" i="1"/>
  <c r="AH78" i="1"/>
  <c r="AI77" i="1"/>
  <c r="AH77" i="1"/>
  <c r="AI76" i="1"/>
  <c r="AH76" i="1"/>
  <c r="AI75" i="1"/>
  <c r="AH75" i="1"/>
  <c r="AI74" i="1"/>
  <c r="AH74" i="1"/>
  <c r="AI73" i="1"/>
  <c r="AH73" i="1"/>
  <c r="AI72" i="1"/>
  <c r="AH72" i="1"/>
  <c r="AI71" i="1"/>
  <c r="AH71" i="1"/>
  <c r="AI70" i="1"/>
  <c r="AH70" i="1"/>
  <c r="AI69" i="1"/>
  <c r="AH69" i="1"/>
  <c r="AI68" i="1"/>
  <c r="AH68" i="1"/>
  <c r="AI67" i="1"/>
  <c r="AH67" i="1"/>
  <c r="AI66" i="1"/>
  <c r="AH66" i="1"/>
  <c r="AI65" i="1"/>
  <c r="AH65" i="1"/>
  <c r="AI64" i="1"/>
  <c r="AH64" i="1"/>
  <c r="AI63" i="1"/>
  <c r="AH63" i="1"/>
  <c r="AI62" i="1"/>
  <c r="AH62" i="1"/>
  <c r="AI61" i="1"/>
  <c r="AH61" i="1"/>
  <c r="AI60" i="1"/>
  <c r="AH60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AI50" i="1"/>
  <c r="AH50" i="1"/>
  <c r="AI49" i="1"/>
  <c r="AH49" i="1"/>
  <c r="AI48" i="1"/>
  <c r="AH48" i="1"/>
  <c r="AI47" i="1"/>
  <c r="AH47" i="1"/>
  <c r="AI46" i="1"/>
  <c r="AI45" i="1"/>
  <c r="AI44" i="1"/>
  <c r="AH44" i="1"/>
  <c r="AI43" i="1"/>
  <c r="AH43" i="1"/>
  <c r="AI42" i="1"/>
  <c r="AH42" i="1"/>
  <c r="AI41" i="1"/>
  <c r="AH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I5" i="1"/>
  <c r="AH5" i="1"/>
  <c r="AI4" i="1"/>
  <c r="AH4" i="1"/>
</calcChain>
</file>

<file path=xl/sharedStrings.xml><?xml version="1.0" encoding="utf-8"?>
<sst xmlns="http://schemas.openxmlformats.org/spreadsheetml/2006/main" count="2964" uniqueCount="466">
  <si>
    <t>BASE DE DATOS ENFERMEDADES EN MAIZ - COFECYT</t>
  </si>
  <si>
    <t>UTM</t>
  </si>
  <si>
    <t>Roya común</t>
  </si>
  <si>
    <t>Tizón foliar común</t>
  </si>
  <si>
    <t>Bacteriosis foliares</t>
  </si>
  <si>
    <t>Otra</t>
  </si>
  <si>
    <t>Spiroplasma kunkelii</t>
  </si>
  <si>
    <t>MRCV</t>
  </si>
  <si>
    <t>HPV</t>
  </si>
  <si>
    <t>WSMV</t>
  </si>
  <si>
    <t>Denom</t>
  </si>
  <si>
    <t>Campaña</t>
  </si>
  <si>
    <t>Entidad</t>
  </si>
  <si>
    <t>Tipo de Ensayo</t>
  </si>
  <si>
    <t>Establecim</t>
  </si>
  <si>
    <t>Localidad</t>
  </si>
  <si>
    <t>Latitud</t>
  </si>
  <si>
    <t>Longitud</t>
  </si>
  <si>
    <t>FS</t>
  </si>
  <si>
    <t>Antec</t>
  </si>
  <si>
    <t>Fertiliz</t>
  </si>
  <si>
    <t>Densidad</t>
  </si>
  <si>
    <t>Secano/Riego</t>
  </si>
  <si>
    <t>Híbrido/Material</t>
  </si>
  <si>
    <t>Semillero</t>
  </si>
  <si>
    <t>Genética Roya</t>
  </si>
  <si>
    <t>Genética Tizón</t>
  </si>
  <si>
    <t>Evaluación</t>
  </si>
  <si>
    <t>Fecha</t>
  </si>
  <si>
    <t>EF</t>
  </si>
  <si>
    <t>Tratamiento</t>
  </si>
  <si>
    <t>Incidencia (%)</t>
  </si>
  <si>
    <t>Severidad (%)</t>
  </si>
  <si>
    <t>Escala</t>
  </si>
  <si>
    <t>Presencia/Ausencia</t>
  </si>
  <si>
    <t>2009/2010</t>
  </si>
  <si>
    <t>Muestreo al azar</t>
  </si>
  <si>
    <t>Capilla del Sitón</t>
  </si>
  <si>
    <t>DAS-ELISA</t>
  </si>
  <si>
    <t>12/02/09</t>
  </si>
  <si>
    <t>2010/2011</t>
  </si>
  <si>
    <t>20890</t>
  </si>
  <si>
    <t>Muestreo de plantas sintomáticas</t>
  </si>
  <si>
    <t xml:space="preserve">Muestreo al  azar </t>
  </si>
  <si>
    <t>Totoral</t>
  </si>
  <si>
    <t>Holmberg</t>
  </si>
  <si>
    <t>Secano</t>
  </si>
  <si>
    <t>14/3/2011</t>
  </si>
  <si>
    <t>Marcos Juárez</t>
  </si>
  <si>
    <t>5/4/2011</t>
  </si>
  <si>
    <t>San José de la Dormida</t>
  </si>
  <si>
    <t>Candelaria Sur</t>
  </si>
  <si>
    <t>13/4/2011</t>
  </si>
  <si>
    <t>Manfredi</t>
  </si>
  <si>
    <t>20891</t>
  </si>
  <si>
    <t>21/6/2011</t>
  </si>
  <si>
    <t>2012/2013</t>
  </si>
  <si>
    <t>Cañada de Luque</t>
  </si>
  <si>
    <t>15/2/2013</t>
  </si>
  <si>
    <t>Balnearia</t>
  </si>
  <si>
    <t>10/5/2013</t>
  </si>
  <si>
    <t>2013/2014</t>
  </si>
  <si>
    <t>Malena</t>
  </si>
  <si>
    <t>10/2/2014</t>
  </si>
  <si>
    <t>Laguna de Suco</t>
  </si>
  <si>
    <t>25/2/2014</t>
  </si>
  <si>
    <t>Villa del Rosario</t>
  </si>
  <si>
    <t>20921</t>
  </si>
  <si>
    <t>28/3/2014</t>
  </si>
  <si>
    <t>Jesus María</t>
  </si>
  <si>
    <t>Villa de María de Río Seco</t>
  </si>
  <si>
    <t>23/4/2014</t>
  </si>
  <si>
    <t>16/03/09</t>
  </si>
  <si>
    <t>2014/2015</t>
  </si>
  <si>
    <t>21/10/2014</t>
  </si>
  <si>
    <t>Villa Esquiú</t>
  </si>
  <si>
    <t>22/1/2015</t>
  </si>
  <si>
    <t>Vicuña Mackena</t>
  </si>
  <si>
    <t>19/2/2015</t>
  </si>
  <si>
    <t>20/2/2015</t>
  </si>
  <si>
    <t>Las Bajadas</t>
  </si>
  <si>
    <t>Villa de María del Río Seco</t>
  </si>
  <si>
    <t>20927</t>
  </si>
  <si>
    <t>Cañada de Machado</t>
  </si>
  <si>
    <t>19/3/2015</t>
  </si>
  <si>
    <t>2015/2016</t>
  </si>
  <si>
    <t>Oliva</t>
  </si>
  <si>
    <t>14/4/2016</t>
  </si>
  <si>
    <t>2016/2017</t>
  </si>
  <si>
    <t>Bengolea</t>
  </si>
  <si>
    <t>9/12/2016</t>
  </si>
  <si>
    <t>4/1/2017</t>
  </si>
  <si>
    <t>Monte Leña</t>
  </si>
  <si>
    <t>9/2/2017</t>
  </si>
  <si>
    <t>Benjamin Goud</t>
  </si>
  <si>
    <t>22/2/2017</t>
  </si>
  <si>
    <t>20929</t>
  </si>
  <si>
    <t>4 vientos</t>
  </si>
  <si>
    <t>23/2/2017</t>
  </si>
  <si>
    <t>Los Condores</t>
  </si>
  <si>
    <t>Suco</t>
  </si>
  <si>
    <t>Sampacho</t>
  </si>
  <si>
    <t>Berrotarán</t>
  </si>
  <si>
    <t>San Agustín</t>
  </si>
  <si>
    <t>Alta Gracia RUTA 5</t>
  </si>
  <si>
    <t>16/3/2017</t>
  </si>
  <si>
    <t>Laboulaye</t>
  </si>
  <si>
    <t>Corralito</t>
  </si>
  <si>
    <t>Córdoba</t>
  </si>
  <si>
    <t>28/3/2017</t>
  </si>
  <si>
    <t>30/3/2017</t>
  </si>
  <si>
    <t>20930</t>
  </si>
  <si>
    <t>19/02/10</t>
  </si>
  <si>
    <t>6/4/2017</t>
  </si>
  <si>
    <t>20/4/2017</t>
  </si>
  <si>
    <t>IPAVE</t>
  </si>
  <si>
    <t>25/4/2017</t>
  </si>
  <si>
    <t>Barranca Yaco</t>
  </si>
  <si>
    <t>Las Peñas</t>
  </si>
  <si>
    <t>26/4/2017</t>
  </si>
  <si>
    <t>1</t>
  </si>
  <si>
    <t>21203</t>
  </si>
  <si>
    <t>23/02/10</t>
  </si>
  <si>
    <t>2017/2018</t>
  </si>
  <si>
    <t>15/1/2018</t>
  </si>
  <si>
    <t>Rio Cuarto</t>
  </si>
  <si>
    <t>Huinca Renancó</t>
  </si>
  <si>
    <t>21208</t>
  </si>
  <si>
    <t>Sarmiento</t>
  </si>
  <si>
    <t>Jesús María</t>
  </si>
  <si>
    <t>1/2/2018</t>
  </si>
  <si>
    <t>5/3/2018</t>
  </si>
  <si>
    <t>7/3/2018</t>
  </si>
  <si>
    <t>23/3/2018</t>
  </si>
  <si>
    <t>La Carlota</t>
  </si>
  <si>
    <t>20/4/2018</t>
  </si>
  <si>
    <t>21209</t>
  </si>
  <si>
    <t>18/5/2018</t>
  </si>
  <si>
    <t>Marull</t>
  </si>
  <si>
    <t>Sebastián Elcano</t>
  </si>
  <si>
    <t>21/6/2018</t>
  </si>
  <si>
    <t>2018/2019</t>
  </si>
  <si>
    <t>Villa María</t>
  </si>
  <si>
    <t>7/12/2018</t>
  </si>
  <si>
    <t>21210</t>
  </si>
  <si>
    <t>General Baldissera</t>
  </si>
  <si>
    <t>05/03/10</t>
  </si>
  <si>
    <t>24/1/2019</t>
  </si>
  <si>
    <t>Camino 60 cuadras</t>
  </si>
  <si>
    <t>23/1/2019</t>
  </si>
  <si>
    <t>Capilla de los Remedios</t>
  </si>
  <si>
    <t>29/1/2019</t>
  </si>
  <si>
    <t>Río tercero</t>
  </si>
  <si>
    <t>20/3/2019</t>
  </si>
  <si>
    <t>21217</t>
  </si>
  <si>
    <t>2019/2020</t>
  </si>
  <si>
    <t>Chazón</t>
  </si>
  <si>
    <t>5/12/2019</t>
  </si>
  <si>
    <t>Monte Buey</t>
  </si>
  <si>
    <t>Escalante</t>
  </si>
  <si>
    <t>31/1/2020</t>
  </si>
  <si>
    <t>21434</t>
  </si>
  <si>
    <t>Elena</t>
  </si>
  <si>
    <t>27/1/2011</t>
  </si>
  <si>
    <t>21435</t>
  </si>
  <si>
    <t>La Cumbre</t>
  </si>
  <si>
    <t>25/1/2011</t>
  </si>
  <si>
    <t>21218</t>
  </si>
  <si>
    <t>10/03/10</t>
  </si>
  <si>
    <t>General Paz</t>
  </si>
  <si>
    <t>21219</t>
  </si>
  <si>
    <t>Coronel Baigorria</t>
  </si>
  <si>
    <t>11/03/10</t>
  </si>
  <si>
    <t>21220</t>
  </si>
  <si>
    <t>Alcira Gigena</t>
  </si>
  <si>
    <t>21221</t>
  </si>
  <si>
    <t xml:space="preserve">Malena </t>
  </si>
  <si>
    <t>21222</t>
  </si>
  <si>
    <t>Río Cuarto</t>
  </si>
  <si>
    <t>21223</t>
  </si>
  <si>
    <t>21224</t>
  </si>
  <si>
    <t>21227</t>
  </si>
  <si>
    <t>Espinillo</t>
  </si>
  <si>
    <t>21229</t>
  </si>
  <si>
    <t>17/03/10</t>
  </si>
  <si>
    <t>21231</t>
  </si>
  <si>
    <t>Santa Elena</t>
  </si>
  <si>
    <t>Oncativo</t>
  </si>
  <si>
    <t>21248</t>
  </si>
  <si>
    <t>18/03/10</t>
  </si>
  <si>
    <t>James Craick</t>
  </si>
  <si>
    <t>21249</t>
  </si>
  <si>
    <t>Santa Eufemia</t>
  </si>
  <si>
    <t>13/04/10</t>
  </si>
  <si>
    <t>21257</t>
  </si>
  <si>
    <t>21258</t>
  </si>
  <si>
    <t>General Levalle</t>
  </si>
  <si>
    <t>21349</t>
  </si>
  <si>
    <t>21350</t>
  </si>
  <si>
    <t>Adelia María</t>
  </si>
  <si>
    <t>14/04/10</t>
  </si>
  <si>
    <t>21351</t>
  </si>
  <si>
    <t>15/04/10</t>
  </si>
  <si>
    <t>21352</t>
  </si>
  <si>
    <t>21353</t>
  </si>
  <si>
    <t>21355</t>
  </si>
  <si>
    <t>02/02/11</t>
  </si>
  <si>
    <t>21356</t>
  </si>
  <si>
    <t>21439</t>
  </si>
  <si>
    <t>Bell Ville</t>
  </si>
  <si>
    <t>08/02/11</t>
  </si>
  <si>
    <t>21440</t>
  </si>
  <si>
    <t>21442</t>
  </si>
  <si>
    <t>07/02/11</t>
  </si>
  <si>
    <t>Villa Valeria</t>
  </si>
  <si>
    <t>21452</t>
  </si>
  <si>
    <t>Marcos Juares</t>
  </si>
  <si>
    <t>21455</t>
  </si>
  <si>
    <t>Huinca Renancó/ Vic. Maquena</t>
  </si>
  <si>
    <t>21456</t>
  </si>
  <si>
    <t>09/02/11</t>
  </si>
  <si>
    <t>21457</t>
  </si>
  <si>
    <t>0/30</t>
  </si>
  <si>
    <t>21458</t>
  </si>
  <si>
    <t>Huinca Renanco/ Vic. Maquena</t>
  </si>
  <si>
    <t>Villa del Totoral</t>
  </si>
  <si>
    <t>21462</t>
  </si>
  <si>
    <t>11/02/11</t>
  </si>
  <si>
    <t>21463</t>
  </si>
  <si>
    <t>21465</t>
  </si>
  <si>
    <t>17/02/11</t>
  </si>
  <si>
    <t>Justiniano Posse</t>
  </si>
  <si>
    <t>21478</t>
  </si>
  <si>
    <t>Colonia Bismarck</t>
  </si>
  <si>
    <t>21479</t>
  </si>
  <si>
    <t>Canals</t>
  </si>
  <si>
    <t>21487</t>
  </si>
  <si>
    <t>La Cesira</t>
  </si>
  <si>
    <t>21488</t>
  </si>
  <si>
    <t>21489</t>
  </si>
  <si>
    <t>21490</t>
  </si>
  <si>
    <t>-30,352950</t>
  </si>
  <si>
    <t>-63,943990</t>
  </si>
  <si>
    <t>21491</t>
  </si>
  <si>
    <t>04/03/11</t>
  </si>
  <si>
    <t>-29,900000</t>
  </si>
  <si>
    <t>-63,716580</t>
  </si>
  <si>
    <t>21492</t>
  </si>
  <si>
    <t>Río Segundo</t>
  </si>
  <si>
    <t>11/03/11</t>
  </si>
  <si>
    <t>-34,835725</t>
  </si>
  <si>
    <t>-64,394991</t>
  </si>
  <si>
    <t>21493</t>
  </si>
  <si>
    <t>-33,201761</t>
  </si>
  <si>
    <t>-64,438506</t>
  </si>
  <si>
    <t>21577</t>
  </si>
  <si>
    <t>21578</t>
  </si>
  <si>
    <t>Achiras</t>
  </si>
  <si>
    <t>-33,1800</t>
  </si>
  <si>
    <t>21579</t>
  </si>
  <si>
    <t>-64,9800</t>
  </si>
  <si>
    <t>14/03/11</t>
  </si>
  <si>
    <t>21612</t>
  </si>
  <si>
    <t>21613</t>
  </si>
  <si>
    <t>-33,384850</t>
  </si>
  <si>
    <t>-64,721190</t>
  </si>
  <si>
    <t>21614</t>
  </si>
  <si>
    <t>21615</t>
  </si>
  <si>
    <t>-30,70000</t>
  </si>
  <si>
    <t>-64,07000</t>
  </si>
  <si>
    <t>13/04/11</t>
  </si>
  <si>
    <t>21617</t>
  </si>
  <si>
    <t>Los Quebrachos</t>
  </si>
  <si>
    <t>21618</t>
  </si>
  <si>
    <t>-30,815408</t>
  </si>
  <si>
    <t>-63,816555</t>
  </si>
  <si>
    <t>Pisingallo</t>
  </si>
  <si>
    <t>21766</t>
  </si>
  <si>
    <t>Illinois 848 MG</t>
  </si>
  <si>
    <t>21767</t>
  </si>
  <si>
    <t>Syngenta NK 910 TD Max</t>
  </si>
  <si>
    <t>21768</t>
  </si>
  <si>
    <t>Rio Segundo</t>
  </si>
  <si>
    <t>6/5/11</t>
  </si>
  <si>
    <t>21771</t>
  </si>
  <si>
    <t>21772</t>
  </si>
  <si>
    <t>11/5/11</t>
  </si>
  <si>
    <t>2011/2012</t>
  </si>
  <si>
    <t>-32,071944</t>
  </si>
  <si>
    <t>-64,340800</t>
  </si>
  <si>
    <t xml:space="preserve"> Don Mario</t>
  </si>
  <si>
    <t>21778</t>
  </si>
  <si>
    <t>11/2/11</t>
  </si>
  <si>
    <t>21785</t>
  </si>
  <si>
    <t>-33,328611</t>
  </si>
  <si>
    <t>-64,421111</t>
  </si>
  <si>
    <t>27/12/11</t>
  </si>
  <si>
    <t>21822</t>
  </si>
  <si>
    <t>San Agustin</t>
  </si>
  <si>
    <t>-32,625784</t>
  </si>
  <si>
    <t>-62,733295</t>
  </si>
  <si>
    <t>29/12/11</t>
  </si>
  <si>
    <t>21863</t>
  </si>
  <si>
    <t>Alta Gracia</t>
  </si>
  <si>
    <t>-31,656890</t>
  </si>
  <si>
    <t>-64,433740</t>
  </si>
  <si>
    <t>21874</t>
  </si>
  <si>
    <t>-32,698380</t>
  </si>
  <si>
    <t>-62,105880</t>
  </si>
  <si>
    <t>-30,866560</t>
  </si>
  <si>
    <t>-64,096260</t>
  </si>
  <si>
    <t>21877</t>
  </si>
  <si>
    <t>02/02/12</t>
  </si>
  <si>
    <t>21878</t>
  </si>
  <si>
    <t>Marcos Juarez</t>
  </si>
  <si>
    <t>21901</t>
  </si>
  <si>
    <t>06/02/12</t>
  </si>
  <si>
    <t>21902</t>
  </si>
  <si>
    <t>-32,103060</t>
  </si>
  <si>
    <t>-64,328860</t>
  </si>
  <si>
    <t>21904</t>
  </si>
  <si>
    <t>21905</t>
  </si>
  <si>
    <t>21906</t>
  </si>
  <si>
    <t>Devoto</t>
  </si>
  <si>
    <t>-31,3235</t>
  </si>
  <si>
    <t>-62,3743</t>
  </si>
  <si>
    <t>17/02/12</t>
  </si>
  <si>
    <t>21907</t>
  </si>
  <si>
    <t>Río Primero</t>
  </si>
  <si>
    <t>-31,33314</t>
  </si>
  <si>
    <t>-59,783333</t>
  </si>
  <si>
    <t>Tránsito</t>
  </si>
  <si>
    <t>-31,422170</t>
  </si>
  <si>
    <t>-63,204467</t>
  </si>
  <si>
    <t>21908</t>
  </si>
  <si>
    <t>Freyre</t>
  </si>
  <si>
    <t>-31,16654</t>
  </si>
  <si>
    <t>-62,10005</t>
  </si>
  <si>
    <t>21920</t>
  </si>
  <si>
    <t>Chalacea</t>
  </si>
  <si>
    <t>-30,76498</t>
  </si>
  <si>
    <t>-63,560991</t>
  </si>
  <si>
    <t>21921</t>
  </si>
  <si>
    <t>-30,703480</t>
  </si>
  <si>
    <t>-64,070680</t>
  </si>
  <si>
    <t>21922</t>
  </si>
  <si>
    <t>Villa Fontana</t>
  </si>
  <si>
    <t>-30,891617</t>
  </si>
  <si>
    <t>-63,122523</t>
  </si>
  <si>
    <t>Arroyito</t>
  </si>
  <si>
    <t>-31,4139</t>
  </si>
  <si>
    <t>-63,0075</t>
  </si>
  <si>
    <t>21923</t>
  </si>
  <si>
    <t>-31,2453333</t>
  </si>
  <si>
    <t>-64,2054166</t>
  </si>
  <si>
    <t>23/03/12</t>
  </si>
  <si>
    <t>21924</t>
  </si>
  <si>
    <t>23/3/12</t>
  </si>
  <si>
    <t>Esquina</t>
  </si>
  <si>
    <t>21925</t>
  </si>
  <si>
    <t xml:space="preserve"> DK 747</t>
  </si>
  <si>
    <t>21926</t>
  </si>
  <si>
    <t xml:space="preserve"> Dekalb 747 </t>
  </si>
  <si>
    <t>21927</t>
  </si>
  <si>
    <t>Santiago Temple</t>
  </si>
  <si>
    <t>-31,391111</t>
  </si>
  <si>
    <t>-63,400833</t>
  </si>
  <si>
    <t>9/4/12</t>
  </si>
  <si>
    <t>22042</t>
  </si>
  <si>
    <t>Villa de Maria del Río Seco</t>
  </si>
  <si>
    <t>17/04/13</t>
  </si>
  <si>
    <t>22055</t>
  </si>
  <si>
    <t>-30,115064</t>
  </si>
  <si>
    <t>-63,844464</t>
  </si>
  <si>
    <t>20/05 y 12/06/13</t>
  </si>
  <si>
    <t>22057</t>
  </si>
  <si>
    <t>-32,490600</t>
  </si>
  <si>
    <t>-64,395600</t>
  </si>
  <si>
    <t>2/5/13</t>
  </si>
  <si>
    <t>22058</t>
  </si>
  <si>
    <t>20/3/13</t>
  </si>
  <si>
    <t>22059</t>
  </si>
  <si>
    <t>Laguna Suco</t>
  </si>
  <si>
    <t>-33,513300</t>
  </si>
  <si>
    <t>-64,923100</t>
  </si>
  <si>
    <t>22073</t>
  </si>
  <si>
    <t>Las Higueras</t>
  </si>
  <si>
    <t>Chucul</t>
  </si>
  <si>
    <t>6/5/13</t>
  </si>
  <si>
    <t>-31,844130</t>
  </si>
  <si>
    <t>-63,746070</t>
  </si>
  <si>
    <t>Dalmacio Veléz Sarsfield</t>
  </si>
  <si>
    <t>-32,618624</t>
  </si>
  <si>
    <t>-63,575144</t>
  </si>
  <si>
    <t>20/5/13</t>
  </si>
  <si>
    <t>Villa de María del Rio Seco</t>
  </si>
  <si>
    <t>-31,000000</t>
  </si>
  <si>
    <t>-62,683330</t>
  </si>
  <si>
    <t>20/05/13</t>
  </si>
  <si>
    <t>-32,742308</t>
  </si>
  <si>
    <t>-64,347906</t>
  </si>
  <si>
    <t>Vicuña Mackenna</t>
  </si>
  <si>
    <t>-33,898120</t>
  </si>
  <si>
    <t>-64,380180</t>
  </si>
  <si>
    <t>30/06/2014 27/01/2015 26/02/2015</t>
  </si>
  <si>
    <t>Leones</t>
  </si>
  <si>
    <t>La Puerta</t>
  </si>
  <si>
    <t>-30,888159</t>
  </si>
  <si>
    <t>-63,243730</t>
  </si>
  <si>
    <t>Brinkman</t>
  </si>
  <si>
    <t>03 y 10/02/2015</t>
  </si>
  <si>
    <t>La Paquita</t>
  </si>
  <si>
    <t>28/04/2014CH y 26/01/2015</t>
  </si>
  <si>
    <t>-31,010000</t>
  </si>
  <si>
    <t>-62,727138</t>
  </si>
  <si>
    <t>30/04/2014CH y 2/12/2014</t>
  </si>
  <si>
    <t>Monte Cristo</t>
  </si>
  <si>
    <t>-31,334458</t>
  </si>
  <si>
    <t>-63,942555</t>
  </si>
  <si>
    <t>12/06/2014ELISA 30/04/2014CH</t>
  </si>
  <si>
    <t xml:space="preserve">Las Peñas </t>
  </si>
  <si>
    <t>-30,558811</t>
  </si>
  <si>
    <t>-64,000729</t>
  </si>
  <si>
    <t>Brickman</t>
  </si>
  <si>
    <t>-29,917704</t>
  </si>
  <si>
    <t>-63,728921</t>
  </si>
  <si>
    <t>Rio Pinto</t>
  </si>
  <si>
    <t>-30,773888</t>
  </si>
  <si>
    <t>-64,216944</t>
  </si>
  <si>
    <t>25/08/2014 y 13/03/2015</t>
  </si>
  <si>
    <t>Rayo Cortado</t>
  </si>
  <si>
    <t>-30,07346</t>
  </si>
  <si>
    <t>-63,827594</t>
  </si>
  <si>
    <t>02/12/2014 y 21/01/2015</t>
  </si>
  <si>
    <t>Río Pinto</t>
  </si>
  <si>
    <t>La Laguna</t>
  </si>
  <si>
    <t>Arias</t>
  </si>
  <si>
    <t>Nicolás Bruzzone</t>
  </si>
  <si>
    <t>05/10/2015 y 22/09/2015</t>
  </si>
  <si>
    <t>San Jose de la Dormida</t>
  </si>
  <si>
    <t>Villa Los Patos</t>
  </si>
  <si>
    <t>Unión</t>
  </si>
  <si>
    <t>27/10/99</t>
  </si>
  <si>
    <t>26/10/99</t>
  </si>
  <si>
    <t xml:space="preserve">Achira </t>
  </si>
  <si>
    <t>Pilar</t>
  </si>
  <si>
    <t xml:space="preserve">ACA 468 MGRR2 </t>
  </si>
  <si>
    <t xml:space="preserve">ACA 474 </t>
  </si>
  <si>
    <t>Arroyo Cabral</t>
  </si>
  <si>
    <t xml:space="preserve">ACA 478 </t>
  </si>
  <si>
    <t>La Palestina</t>
  </si>
  <si>
    <t xml:space="preserve">Piquillín </t>
  </si>
  <si>
    <t>55,17%</t>
  </si>
  <si>
    <t>Colonia Caroya</t>
  </si>
  <si>
    <t>11/7/17 y 12/7/17</t>
  </si>
  <si>
    <t>Sinsacate</t>
  </si>
  <si>
    <t>20/09/18 y 04/10/18</t>
  </si>
  <si>
    <t xml:space="preserve">Alta Gracia </t>
  </si>
  <si>
    <t>2017-2018</t>
  </si>
  <si>
    <t>22/2/18  27/2/18</t>
  </si>
  <si>
    <t>General Deheza</t>
  </si>
  <si>
    <t>Dean Funes</t>
  </si>
  <si>
    <t>13/12/18 y 10/1/19</t>
  </si>
  <si>
    <t>Brinkmann</t>
  </si>
  <si>
    <t>2018-2019</t>
  </si>
  <si>
    <t>Río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</si>
</sst>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000000"/>
    <numFmt numFmtId="165" formatCode="0.000000"/>
    <numFmt numFmtId="166" formatCode="0.0000000"/>
    <numFmt numFmtId="167" formatCode="#,##0.000000"/>
    <numFmt numFmtId="168" formatCode="#,##0.0000"/>
    <numFmt numFmtId="169" formatCode="0.00000"/>
    <numFmt numFmtId="170" formatCode="#,##0.00000"/>
    <numFmt numFmtId="171" formatCode="0.0000"/>
    <numFmt numFmtId="172" formatCode="dd/mm/yy"/>
    <numFmt numFmtId="173" formatCode="d/m/yyyy"/>
    <numFmt numFmtId="174" formatCode="d&quot;/&quot;m&quot;/&quot;yy"/>
  </numFmts>
  <fonts count="15">
    <font>
      <sz val="10"/>
      <color rgb="FF000000"/>
      <name val="Arial"/>
    </font>
    <font>
      <sz val="11"/>
      <color theme="1"/>
      <name val="Calibri"/>
    </font>
    <font>
      <sz val="10"/>
      <color theme="1"/>
      <name val="Arial"/>
    </font>
    <font>
      <sz val="10"/>
      <name val="Arial"/>
    </font>
    <font>
      <b/>
      <sz val="9"/>
      <color theme="1"/>
      <name val="Calibri"/>
    </font>
    <font>
      <i/>
      <sz val="11"/>
      <name val="Calibri"/>
    </font>
    <font>
      <sz val="11"/>
      <name val="Calibri"/>
    </font>
    <font>
      <b/>
      <sz val="9"/>
      <color rgb="FFFFFFFF"/>
      <name val="Calibri"/>
    </font>
    <font>
      <b/>
      <sz val="9"/>
      <name val="Calibri"/>
    </font>
    <font>
      <i/>
      <sz val="11"/>
      <color theme="1"/>
      <name val="Calibri"/>
    </font>
    <font>
      <sz val="9"/>
      <color theme="1"/>
      <name val="Arial"/>
    </font>
    <font>
      <sz val="10"/>
      <color rgb="FF000000"/>
      <name val="Arial"/>
    </font>
    <font>
      <sz val="8"/>
      <color theme="1"/>
      <name val="Arial"/>
    </font>
    <font>
      <sz val="10"/>
      <color rgb="FF000000"/>
      <name val="Roboto"/>
    </font>
    <font>
      <sz val="10"/>
      <color rgb="FF222222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44546A"/>
        <bgColor rgb="FF44546A"/>
      </patternFill>
    </fill>
    <fill>
      <patternFill patternType="solid">
        <fgColor rgb="FF8496B0"/>
        <bgColor rgb="FF8496B0"/>
      </patternFill>
    </fill>
    <fill>
      <patternFill patternType="solid">
        <fgColor rgb="FFD5A6BD"/>
        <bgColor rgb="FFD5A6BD"/>
      </patternFill>
    </fill>
    <fill>
      <patternFill patternType="solid">
        <fgColor rgb="FFF4B083"/>
        <bgColor rgb="FFF4B083"/>
      </patternFill>
    </fill>
    <fill>
      <patternFill patternType="solid">
        <fgColor rgb="FFB4A7D6"/>
        <bgColor rgb="FFB4A7D6"/>
      </patternFill>
    </fill>
    <fill>
      <patternFill patternType="solid">
        <fgColor rgb="FFDD7E6B"/>
        <bgColor rgb="FFDD7E6B"/>
      </patternFill>
    </fill>
    <fill>
      <patternFill patternType="solid">
        <fgColor rgb="FFEA9999"/>
        <bgColor rgb="FFEA99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1" fontId="1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/>
    <xf numFmtId="10" fontId="3" fillId="4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/>
    <xf numFmtId="0" fontId="4" fillId="5" borderId="0" xfId="0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0" fontId="5" fillId="4" borderId="0" xfId="0" applyNumberFormat="1" applyFont="1" applyFill="1" applyAlignment="1">
      <alignment horizontal="center"/>
    </xf>
    <xf numFmtId="10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" fontId="7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0" fontId="9" fillId="11" borderId="0" xfId="0" applyNumberFormat="1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10" fontId="9" fillId="13" borderId="0" xfId="0" applyNumberFormat="1" applyFont="1" applyFill="1" applyAlignment="1">
      <alignment horizontal="center"/>
    </xf>
    <xf numFmtId="10" fontId="1" fillId="11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10" fontId="1" fillId="13" borderId="0" xfId="0" applyNumberFormat="1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center"/>
    </xf>
    <xf numFmtId="49" fontId="10" fillId="0" borderId="0" xfId="0" applyNumberFormat="1" applyFont="1" applyAlignment="1">
      <alignment horizont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49" fontId="11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6" fontId="3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2" fillId="4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49" fontId="2" fillId="4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7" fontId="2" fillId="0" borderId="0" xfId="0" applyNumberFormat="1" applyFont="1" applyAlignment="1"/>
    <xf numFmtId="168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0" fontId="2" fillId="0" borderId="0" xfId="0" applyFont="1" applyAlignment="1">
      <alignment horizontal="center"/>
    </xf>
    <xf numFmtId="172" fontId="2" fillId="0" borderId="0" xfId="0" applyNumberFormat="1" applyFont="1" applyAlignment="1">
      <alignment horizontal="center"/>
    </xf>
    <xf numFmtId="1" fontId="2" fillId="4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72" fontId="2" fillId="4" borderId="0" xfId="0" applyNumberFormat="1" applyFont="1" applyFill="1" applyAlignment="1"/>
    <xf numFmtId="167" fontId="2" fillId="4" borderId="0" xfId="0" applyNumberFormat="1" applyFont="1" applyFill="1" applyAlignment="1"/>
    <xf numFmtId="173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0" borderId="0" xfId="0" applyFont="1" applyAlignment="1"/>
    <xf numFmtId="10" fontId="2" fillId="0" borderId="0" xfId="0" applyNumberFormat="1" applyFont="1" applyAlignment="1"/>
    <xf numFmtId="1" fontId="2" fillId="0" borderId="0" xfId="0" applyNumberFormat="1" applyFont="1" applyAlignment="1"/>
    <xf numFmtId="174" fontId="2" fillId="0" borderId="0" xfId="0" applyNumberFormat="1" applyFont="1" applyAlignment="1">
      <alignment horizontal="center"/>
    </xf>
    <xf numFmtId="173" fontId="2" fillId="0" borderId="0" xfId="0" applyNumberFormat="1" applyFont="1" applyAlignme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174" fontId="2" fillId="0" borderId="0" xfId="0" applyNumberFormat="1" applyFont="1" applyAlignment="1"/>
    <xf numFmtId="173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172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C1169"/>
  <sheetViews>
    <sheetView tabSelected="1" workbookViewId="0">
      <selection sqref="A1:H1"/>
    </sheetView>
  </sheetViews>
  <sheetFormatPr baseColWidth="10" defaultColWidth="14.42578125" defaultRowHeight="15.75" customHeight="1"/>
  <cols>
    <col min="6" max="6" width="27.28515625" customWidth="1"/>
    <col min="34" max="34" width="18" customWidth="1"/>
  </cols>
  <sheetData>
    <row r="1" spans="1:55" ht="15.75" customHeight="1">
      <c r="A1" s="110" t="s">
        <v>0</v>
      </c>
      <c r="B1" s="111"/>
      <c r="C1" s="111"/>
      <c r="D1" s="111"/>
      <c r="E1" s="111"/>
      <c r="F1" s="111"/>
      <c r="G1" s="111"/>
      <c r="H1" s="11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7"/>
      <c r="AI1" s="7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 customHeight="1">
      <c r="A2" s="4"/>
      <c r="B2" s="4"/>
      <c r="C2" s="4"/>
      <c r="D2" s="4"/>
      <c r="E2" s="4"/>
      <c r="F2" s="4"/>
      <c r="G2" s="4" t="s">
        <v>1</v>
      </c>
      <c r="H2" s="4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12" t="s">
        <v>2</v>
      </c>
      <c r="W2" s="111"/>
      <c r="X2" s="111"/>
      <c r="Y2" s="113" t="s">
        <v>3</v>
      </c>
      <c r="Z2" s="111"/>
      <c r="AA2" s="111"/>
      <c r="AB2" s="114" t="s">
        <v>4</v>
      </c>
      <c r="AC2" s="111"/>
      <c r="AD2" s="111"/>
      <c r="AE2" s="115" t="s">
        <v>5</v>
      </c>
      <c r="AF2" s="111"/>
      <c r="AG2" s="111"/>
      <c r="AH2" s="21" t="s">
        <v>6</v>
      </c>
      <c r="AI2" s="29" t="s">
        <v>7</v>
      </c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5.75" customHeight="1">
      <c r="A3" s="18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9" t="s">
        <v>18</v>
      </c>
      <c r="J3" s="18" t="s">
        <v>19</v>
      </c>
      <c r="K3" s="18" t="s">
        <v>20</v>
      </c>
      <c r="L3" s="19" t="s">
        <v>21</v>
      </c>
      <c r="M3" s="18" t="s">
        <v>22</v>
      </c>
      <c r="N3" s="27" t="s">
        <v>23</v>
      </c>
      <c r="O3" s="27" t="s">
        <v>24</v>
      </c>
      <c r="P3" s="27" t="s">
        <v>25</v>
      </c>
      <c r="Q3" s="27" t="s">
        <v>26</v>
      </c>
      <c r="R3" s="28" t="s">
        <v>27</v>
      </c>
      <c r="S3" s="28" t="s">
        <v>28</v>
      </c>
      <c r="T3" s="28" t="s">
        <v>29</v>
      </c>
      <c r="U3" s="28" t="s">
        <v>30</v>
      </c>
      <c r="V3" s="8" t="s">
        <v>31</v>
      </c>
      <c r="W3" s="8" t="s">
        <v>32</v>
      </c>
      <c r="X3" s="8" t="s">
        <v>33</v>
      </c>
      <c r="Y3" s="10" t="s">
        <v>31</v>
      </c>
      <c r="Z3" s="10" t="s">
        <v>32</v>
      </c>
      <c r="AA3" s="10" t="s">
        <v>33</v>
      </c>
      <c r="AB3" s="11" t="s">
        <v>31</v>
      </c>
      <c r="AC3" s="11" t="s">
        <v>32</v>
      </c>
      <c r="AD3" s="11" t="s">
        <v>33</v>
      </c>
      <c r="AE3" s="12" t="s">
        <v>31</v>
      </c>
      <c r="AF3" s="12" t="s">
        <v>32</v>
      </c>
      <c r="AG3" s="12" t="s">
        <v>33</v>
      </c>
      <c r="AH3" s="24" t="s">
        <v>31</v>
      </c>
      <c r="AI3" s="29" t="s">
        <v>31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>
      <c r="A4" s="32" t="s">
        <v>41</v>
      </c>
      <c r="B4" s="32" t="s">
        <v>35</v>
      </c>
      <c r="C4" s="45"/>
      <c r="D4" s="32" t="s">
        <v>36</v>
      </c>
      <c r="E4" s="45"/>
      <c r="F4" s="32" t="s">
        <v>37</v>
      </c>
      <c r="G4" s="34">
        <v>-30.567222000000001</v>
      </c>
      <c r="H4" s="34">
        <v>-63.652861000000001</v>
      </c>
      <c r="I4" s="45"/>
      <c r="J4" s="32"/>
      <c r="K4" s="45"/>
      <c r="L4" s="45"/>
      <c r="M4" s="33" t="s">
        <v>46</v>
      </c>
      <c r="N4" s="45"/>
      <c r="O4" s="45"/>
      <c r="P4" s="45"/>
      <c r="Q4" s="45"/>
      <c r="R4" s="33" t="s">
        <v>38</v>
      </c>
      <c r="S4" s="36" t="s">
        <v>39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0">
        <f t="shared" ref="AH4:AH5" si="0">0/32</f>
        <v>0</v>
      </c>
      <c r="AI4" s="40">
        <f>4/32</f>
        <v>0.125</v>
      </c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</row>
    <row r="5" spans="1:55">
      <c r="A5" s="32" t="s">
        <v>54</v>
      </c>
      <c r="B5" s="46" t="s">
        <v>35</v>
      </c>
      <c r="C5" s="45"/>
      <c r="D5" s="33" t="s">
        <v>43</v>
      </c>
      <c r="E5" s="45"/>
      <c r="F5" s="32" t="s">
        <v>44</v>
      </c>
      <c r="G5" s="34">
        <v>-30.816388888888898</v>
      </c>
      <c r="H5" s="34">
        <v>-63.716944444444401</v>
      </c>
      <c r="I5" s="45"/>
      <c r="J5" s="32"/>
      <c r="K5" s="45"/>
      <c r="L5" s="45"/>
      <c r="M5" s="33" t="s">
        <v>46</v>
      </c>
      <c r="N5" s="45"/>
      <c r="O5" s="45"/>
      <c r="P5" s="45"/>
      <c r="Q5" s="45"/>
      <c r="R5" s="33" t="s">
        <v>38</v>
      </c>
      <c r="S5" s="36" t="s">
        <v>39</v>
      </c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0">
        <f t="shared" si="0"/>
        <v>0</v>
      </c>
      <c r="AI5" s="40">
        <f>0/32</f>
        <v>0</v>
      </c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</row>
    <row r="6" spans="1:55">
      <c r="A6" s="32" t="s">
        <v>67</v>
      </c>
      <c r="B6" s="46" t="s">
        <v>35</v>
      </c>
      <c r="C6" s="45"/>
      <c r="D6" s="33" t="s">
        <v>43</v>
      </c>
      <c r="E6" s="45"/>
      <c r="F6" s="32" t="s">
        <v>50</v>
      </c>
      <c r="G6" s="34">
        <v>-30.35295</v>
      </c>
      <c r="H6" s="34">
        <v>-63.943989999999999</v>
      </c>
      <c r="I6" s="45"/>
      <c r="J6" s="32"/>
      <c r="K6" s="45"/>
      <c r="L6" s="45"/>
      <c r="M6" s="33" t="s">
        <v>46</v>
      </c>
      <c r="N6" s="45"/>
      <c r="O6" s="45"/>
      <c r="P6" s="45"/>
      <c r="Q6" s="45"/>
      <c r="R6" s="33" t="s">
        <v>38</v>
      </c>
      <c r="S6" s="36" t="s">
        <v>39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0">
        <f t="shared" ref="AH6:AI6" si="1">0/31</f>
        <v>0</v>
      </c>
      <c r="AI6" s="40">
        <f t="shared" si="1"/>
        <v>0</v>
      </c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</row>
    <row r="7" spans="1:55">
      <c r="A7" s="32" t="s">
        <v>82</v>
      </c>
      <c r="B7" s="46" t="s">
        <v>35</v>
      </c>
      <c r="C7" s="45"/>
      <c r="D7" s="33" t="s">
        <v>43</v>
      </c>
      <c r="E7" s="45"/>
      <c r="F7" s="32" t="s">
        <v>69</v>
      </c>
      <c r="G7" s="34">
        <v>-30.98329</v>
      </c>
      <c r="H7" s="34">
        <v>-64.099860000000007</v>
      </c>
      <c r="I7" s="45"/>
      <c r="J7" s="32"/>
      <c r="K7" s="45"/>
      <c r="L7" s="45"/>
      <c r="M7" s="33" t="s">
        <v>46</v>
      </c>
      <c r="N7" s="45"/>
      <c r="O7" s="45"/>
      <c r="P7" s="45"/>
      <c r="Q7" s="45"/>
      <c r="R7" s="33" t="s">
        <v>38</v>
      </c>
      <c r="S7" s="36" t="s">
        <v>72</v>
      </c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0">
        <f t="shared" ref="AH7:AI7" si="2">0/22</f>
        <v>0</v>
      </c>
      <c r="AI7" s="40">
        <f t="shared" si="2"/>
        <v>0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</row>
    <row r="8" spans="1:55">
      <c r="A8" s="32" t="s">
        <v>96</v>
      </c>
      <c r="B8" s="46" t="s">
        <v>35</v>
      </c>
      <c r="C8" s="45"/>
      <c r="D8" s="33" t="s">
        <v>43</v>
      </c>
      <c r="E8" s="45"/>
      <c r="F8" s="32" t="s">
        <v>81</v>
      </c>
      <c r="G8" s="34">
        <v>-29.9</v>
      </c>
      <c r="H8" s="34">
        <v>-63.71658</v>
      </c>
      <c r="I8" s="45"/>
      <c r="J8" s="32"/>
      <c r="K8" s="45"/>
      <c r="L8" s="45"/>
      <c r="M8" s="33" t="s">
        <v>46</v>
      </c>
      <c r="N8" s="45"/>
      <c r="O8" s="45"/>
      <c r="P8" s="45"/>
      <c r="Q8" s="45"/>
      <c r="R8" s="33" t="s">
        <v>38</v>
      </c>
      <c r="S8" s="36" t="s">
        <v>72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0">
        <f>0/45</f>
        <v>0</v>
      </c>
      <c r="AI8" s="40">
        <f>2/45</f>
        <v>4.4444444444444446E-2</v>
      </c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</row>
    <row r="9" spans="1:55">
      <c r="A9" s="32" t="s">
        <v>111</v>
      </c>
      <c r="B9" s="46" t="s">
        <v>35</v>
      </c>
      <c r="C9" s="45"/>
      <c r="D9" s="33" t="s">
        <v>43</v>
      </c>
      <c r="E9" s="45"/>
      <c r="F9" s="32" t="s">
        <v>50</v>
      </c>
      <c r="G9" s="34">
        <v>-30.35295</v>
      </c>
      <c r="H9" s="34">
        <v>-63.943989999999999</v>
      </c>
      <c r="I9" s="45"/>
      <c r="J9" s="32"/>
      <c r="K9" s="45"/>
      <c r="L9" s="45"/>
      <c r="M9" s="33" t="s">
        <v>46</v>
      </c>
      <c r="N9" s="45"/>
      <c r="O9" s="45"/>
      <c r="P9" s="45"/>
      <c r="Q9" s="45"/>
      <c r="R9" s="33" t="s">
        <v>38</v>
      </c>
      <c r="S9" s="36" t="s">
        <v>72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0">
        <f>0/47</f>
        <v>0</v>
      </c>
      <c r="AI9" s="40">
        <f>1/47</f>
        <v>2.1276595744680851E-2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</row>
    <row r="10" spans="1:55">
      <c r="A10" s="32" t="s">
        <v>121</v>
      </c>
      <c r="B10" s="46" t="s">
        <v>35</v>
      </c>
      <c r="C10" s="45"/>
      <c r="D10" s="33" t="s">
        <v>43</v>
      </c>
      <c r="E10" s="45"/>
      <c r="F10" s="32" t="s">
        <v>106</v>
      </c>
      <c r="G10" s="53">
        <v>-34.137303000000003</v>
      </c>
      <c r="H10" s="53">
        <v>-63.405900000000003</v>
      </c>
      <c r="I10" s="45"/>
      <c r="J10" s="32"/>
      <c r="K10" s="45"/>
      <c r="L10" s="45"/>
      <c r="M10" s="33" t="s">
        <v>46</v>
      </c>
      <c r="N10" s="45"/>
      <c r="O10" s="45"/>
      <c r="P10" s="45"/>
      <c r="Q10" s="45"/>
      <c r="R10" s="33" t="s">
        <v>38</v>
      </c>
      <c r="S10" s="36" t="s">
        <v>112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0">
        <f t="shared" ref="AH10:AI10" si="3">0/35</f>
        <v>0</v>
      </c>
      <c r="AI10" s="40">
        <f t="shared" si="3"/>
        <v>0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</row>
    <row r="11" spans="1:55">
      <c r="A11" s="32" t="s">
        <v>127</v>
      </c>
      <c r="B11" s="46" t="s">
        <v>35</v>
      </c>
      <c r="C11" s="45"/>
      <c r="D11" s="33" t="s">
        <v>43</v>
      </c>
      <c r="E11" s="45"/>
      <c r="F11" s="32" t="s">
        <v>118</v>
      </c>
      <c r="G11" s="56">
        <v>-30.562379</v>
      </c>
      <c r="H11" s="56">
        <v>-63.994290999999997</v>
      </c>
      <c r="I11" s="45"/>
      <c r="J11" s="32"/>
      <c r="K11" s="45"/>
      <c r="L11" s="45"/>
      <c r="M11" s="33" t="s">
        <v>46</v>
      </c>
      <c r="N11" s="45"/>
      <c r="O11" s="45"/>
      <c r="P11" s="45"/>
      <c r="Q11" s="45"/>
      <c r="R11" s="33" t="s">
        <v>38</v>
      </c>
      <c r="S11" s="36" t="s">
        <v>122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0">
        <f t="shared" ref="AH11:AI11" si="4">0/33</f>
        <v>0</v>
      </c>
      <c r="AI11" s="40">
        <f t="shared" si="4"/>
        <v>0</v>
      </c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</row>
    <row r="12" spans="1:55">
      <c r="A12" s="32" t="s">
        <v>136</v>
      </c>
      <c r="B12" s="46" t="s">
        <v>35</v>
      </c>
      <c r="C12" s="45"/>
      <c r="D12" s="33" t="s">
        <v>43</v>
      </c>
      <c r="E12" s="45"/>
      <c r="F12" s="32" t="s">
        <v>128</v>
      </c>
      <c r="G12" s="53">
        <v>-31.245333299999999</v>
      </c>
      <c r="H12" s="53">
        <v>-64.205416600000007</v>
      </c>
      <c r="I12" s="45"/>
      <c r="J12" s="32"/>
      <c r="K12" s="45"/>
      <c r="L12" s="45"/>
      <c r="M12" s="33" t="s">
        <v>46</v>
      </c>
      <c r="N12" s="45"/>
      <c r="O12" s="45"/>
      <c r="P12" s="45"/>
      <c r="Q12" s="45"/>
      <c r="R12" s="33" t="s">
        <v>38</v>
      </c>
      <c r="S12" s="36" t="s">
        <v>122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0">
        <f t="shared" ref="AH12:AI12" si="5">0/31</f>
        <v>0</v>
      </c>
      <c r="AI12" s="40">
        <f t="shared" si="5"/>
        <v>0</v>
      </c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</row>
    <row r="13" spans="1:55">
      <c r="A13" s="32" t="s">
        <v>144</v>
      </c>
      <c r="B13" s="46" t="s">
        <v>35</v>
      </c>
      <c r="C13" s="45"/>
      <c r="D13" s="33" t="s">
        <v>43</v>
      </c>
      <c r="E13" s="45"/>
      <c r="F13" s="32" t="s">
        <v>128</v>
      </c>
      <c r="G13" s="53">
        <v>-31.245333299999999</v>
      </c>
      <c r="H13" s="53">
        <v>-64.205416600000007</v>
      </c>
      <c r="I13" s="45"/>
      <c r="J13" s="32"/>
      <c r="K13" s="45"/>
      <c r="L13" s="45"/>
      <c r="M13" s="33" t="s">
        <v>46</v>
      </c>
      <c r="N13" s="45"/>
      <c r="O13" s="45"/>
      <c r="P13" s="45"/>
      <c r="Q13" s="45"/>
      <c r="R13" s="33" t="s">
        <v>38</v>
      </c>
      <c r="S13" s="36" t="s">
        <v>122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0">
        <f t="shared" ref="AH13:AI13" si="6">0/57</f>
        <v>0</v>
      </c>
      <c r="AI13" s="40">
        <f t="shared" si="6"/>
        <v>0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</row>
    <row r="14" spans="1:55">
      <c r="A14" s="32" t="s">
        <v>154</v>
      </c>
      <c r="B14" s="46" t="s">
        <v>35</v>
      </c>
      <c r="C14" s="45"/>
      <c r="D14" s="33" t="s">
        <v>43</v>
      </c>
      <c r="E14" s="45"/>
      <c r="F14" s="32" t="s">
        <v>117</v>
      </c>
      <c r="G14" s="34">
        <v>-30.86656</v>
      </c>
      <c r="H14" s="34">
        <v>-64.096260000000001</v>
      </c>
      <c r="I14" s="45"/>
      <c r="J14" s="32"/>
      <c r="K14" s="45"/>
      <c r="L14" s="45"/>
      <c r="M14" s="33" t="s">
        <v>46</v>
      </c>
      <c r="N14" s="45"/>
      <c r="O14" s="45"/>
      <c r="P14" s="45"/>
      <c r="Q14" s="45"/>
      <c r="R14" s="33" t="s">
        <v>38</v>
      </c>
      <c r="S14" s="36" t="s">
        <v>146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0">
        <f t="shared" ref="AH14:AI14" si="7">0/33</f>
        <v>0</v>
      </c>
      <c r="AI14" s="40">
        <f t="shared" si="7"/>
        <v>0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</row>
    <row r="15" spans="1:55">
      <c r="A15" s="32" t="s">
        <v>167</v>
      </c>
      <c r="B15" s="46" t="s">
        <v>35</v>
      </c>
      <c r="C15" s="45"/>
      <c r="D15" s="33" t="s">
        <v>43</v>
      </c>
      <c r="E15" s="45"/>
      <c r="F15" s="32" t="s">
        <v>117</v>
      </c>
      <c r="G15" s="34">
        <v>-30.86656</v>
      </c>
      <c r="H15" s="34">
        <v>-64.096260000000001</v>
      </c>
      <c r="I15" s="45"/>
      <c r="J15" s="32"/>
      <c r="K15" s="45"/>
      <c r="L15" s="45"/>
      <c r="M15" s="33" t="s">
        <v>46</v>
      </c>
      <c r="N15" s="45"/>
      <c r="O15" s="45"/>
      <c r="P15" s="45"/>
      <c r="Q15" s="45"/>
      <c r="R15" s="33" t="s">
        <v>38</v>
      </c>
      <c r="S15" s="36" t="s">
        <v>146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0">
        <f>0/77</f>
        <v>0</v>
      </c>
      <c r="AI15" s="40">
        <f>4/77</f>
        <v>5.1948051948051951E-2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</row>
    <row r="16" spans="1:55">
      <c r="A16" s="32" t="s">
        <v>170</v>
      </c>
      <c r="B16" s="46" t="s">
        <v>35</v>
      </c>
      <c r="C16" s="45"/>
      <c r="D16" s="33" t="s">
        <v>43</v>
      </c>
      <c r="E16" s="45"/>
      <c r="F16" s="32" t="s">
        <v>117</v>
      </c>
      <c r="G16" s="34">
        <v>-30.86656</v>
      </c>
      <c r="H16" s="34">
        <v>-64.096260000000001</v>
      </c>
      <c r="I16" s="45"/>
      <c r="J16" s="32"/>
      <c r="K16" s="45"/>
      <c r="L16" s="45"/>
      <c r="M16" s="33" t="s">
        <v>46</v>
      </c>
      <c r="N16" s="45"/>
      <c r="O16" s="45"/>
      <c r="P16" s="45"/>
      <c r="Q16" s="45"/>
      <c r="R16" s="33" t="s">
        <v>38</v>
      </c>
      <c r="S16" s="36" t="s">
        <v>168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0">
        <f t="shared" ref="AH16:AI16" si="8">0/33</f>
        <v>0</v>
      </c>
      <c r="AI16" s="40">
        <f t="shared" si="8"/>
        <v>0</v>
      </c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</row>
    <row r="17" spans="1:55">
      <c r="A17" s="32" t="s">
        <v>173</v>
      </c>
      <c r="B17" s="46" t="s">
        <v>35</v>
      </c>
      <c r="C17" s="45"/>
      <c r="D17" s="33" t="s">
        <v>43</v>
      </c>
      <c r="E17" s="45"/>
      <c r="F17" s="32" t="s">
        <v>169</v>
      </c>
      <c r="G17" s="34">
        <v>-31.1358</v>
      </c>
      <c r="H17" s="34">
        <v>-64.133300000000006</v>
      </c>
      <c r="I17" s="45"/>
      <c r="J17" s="32"/>
      <c r="K17" s="45"/>
      <c r="L17" s="45"/>
      <c r="M17" s="33" t="s">
        <v>46</v>
      </c>
      <c r="N17" s="45"/>
      <c r="O17" s="45"/>
      <c r="P17" s="45"/>
      <c r="Q17" s="45"/>
      <c r="R17" s="33" t="s">
        <v>38</v>
      </c>
      <c r="S17" s="36" t="s">
        <v>168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0">
        <f t="shared" ref="AH17:AI17" si="9">0/34</f>
        <v>0</v>
      </c>
      <c r="AI17" s="40">
        <f t="shared" si="9"/>
        <v>0</v>
      </c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</row>
    <row r="18" spans="1:55" ht="12.75">
      <c r="A18" s="32" t="s">
        <v>175</v>
      </c>
      <c r="B18" s="46" t="s">
        <v>35</v>
      </c>
      <c r="C18" s="45"/>
      <c r="D18" s="33" t="s">
        <v>43</v>
      </c>
      <c r="E18" s="45"/>
      <c r="F18" s="32" t="s">
        <v>171</v>
      </c>
      <c r="G18" s="53">
        <v>-32.843584999999997</v>
      </c>
      <c r="H18" s="53">
        <v>-64.356030000000004</v>
      </c>
      <c r="I18" s="45"/>
      <c r="J18" s="32"/>
      <c r="K18" s="45"/>
      <c r="L18" s="45"/>
      <c r="M18" s="33" t="s">
        <v>46</v>
      </c>
      <c r="N18" s="45"/>
      <c r="O18" s="45"/>
      <c r="P18" s="45"/>
      <c r="Q18" s="45"/>
      <c r="R18" s="33" t="s">
        <v>38</v>
      </c>
      <c r="S18" s="36" t="s">
        <v>172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0">
        <f>1/30</f>
        <v>3.3333333333333333E-2</v>
      </c>
      <c r="AI18" s="40">
        <f>0/30</f>
        <v>0</v>
      </c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</row>
    <row r="19" spans="1:55" ht="12.75">
      <c r="A19" s="32" t="s">
        <v>177</v>
      </c>
      <c r="B19" s="46" t="s">
        <v>35</v>
      </c>
      <c r="C19" s="45"/>
      <c r="D19" s="33" t="s">
        <v>43</v>
      </c>
      <c r="E19" s="45"/>
      <c r="F19" s="32" t="s">
        <v>174</v>
      </c>
      <c r="G19" s="53">
        <v>-32.742308000000001</v>
      </c>
      <c r="H19" s="53">
        <v>-64.347905999999995</v>
      </c>
      <c r="I19" s="45"/>
      <c r="J19" s="32"/>
      <c r="K19" s="45"/>
      <c r="L19" s="45"/>
      <c r="M19" s="33" t="s">
        <v>46</v>
      </c>
      <c r="N19" s="45"/>
      <c r="O19" s="45"/>
      <c r="P19" s="45"/>
      <c r="Q19" s="45"/>
      <c r="R19" s="33" t="s">
        <v>38</v>
      </c>
      <c r="S19" s="36" t="s">
        <v>172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0">
        <f>1/33</f>
        <v>3.0303030303030304E-2</v>
      </c>
      <c r="AI19" s="40">
        <f>0/33</f>
        <v>0</v>
      </c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</row>
    <row r="20" spans="1:55" ht="12.75">
      <c r="A20" s="32" t="s">
        <v>179</v>
      </c>
      <c r="B20" s="46" t="s">
        <v>35</v>
      </c>
      <c r="C20" s="45"/>
      <c r="D20" s="33" t="s">
        <v>43</v>
      </c>
      <c r="E20" s="45"/>
      <c r="F20" s="59" t="s">
        <v>176</v>
      </c>
      <c r="G20" s="34">
        <v>-33.807499999999997</v>
      </c>
      <c r="H20" s="34">
        <v>-64.430269999999993</v>
      </c>
      <c r="I20" s="45"/>
      <c r="J20" s="32"/>
      <c r="K20" s="45"/>
      <c r="L20" s="45"/>
      <c r="M20" s="33" t="s">
        <v>46</v>
      </c>
      <c r="N20" s="45"/>
      <c r="O20" s="45"/>
      <c r="P20" s="45"/>
      <c r="Q20" s="45"/>
      <c r="R20" s="33" t="s">
        <v>38</v>
      </c>
      <c r="S20" s="36" t="s">
        <v>172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0">
        <f>0/29</f>
        <v>0</v>
      </c>
      <c r="AI20" s="40">
        <f>1/29</f>
        <v>3.4482758620689655E-2</v>
      </c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</row>
    <row r="21" spans="1:55" ht="12.75">
      <c r="A21" s="32" t="s">
        <v>180</v>
      </c>
      <c r="B21" s="46" t="s">
        <v>35</v>
      </c>
      <c r="C21" s="45"/>
      <c r="D21" s="33" t="s">
        <v>43</v>
      </c>
      <c r="E21" s="45"/>
      <c r="F21" s="32" t="s">
        <v>178</v>
      </c>
      <c r="G21" s="34">
        <v>-33.328611000000002</v>
      </c>
      <c r="H21" s="34">
        <v>-64.421110999999996</v>
      </c>
      <c r="I21" s="45"/>
      <c r="J21" s="32"/>
      <c r="K21" s="45"/>
      <c r="L21" s="45"/>
      <c r="M21" s="33" t="s">
        <v>46</v>
      </c>
      <c r="N21" s="45"/>
      <c r="O21" s="45"/>
      <c r="P21" s="45"/>
      <c r="Q21" s="45"/>
      <c r="R21" s="33" t="s">
        <v>38</v>
      </c>
      <c r="S21" s="36" t="s">
        <v>172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0">
        <f t="shared" ref="AH21:AI21" si="10">0/31</f>
        <v>0</v>
      </c>
      <c r="AI21" s="40">
        <f t="shared" si="10"/>
        <v>0</v>
      </c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</row>
    <row r="22" spans="1:55" ht="12.75">
      <c r="A22" s="32" t="s">
        <v>181</v>
      </c>
      <c r="B22" s="46" t="s">
        <v>35</v>
      </c>
      <c r="C22" s="45"/>
      <c r="D22" s="33" t="s">
        <v>43</v>
      </c>
      <c r="E22" s="45"/>
      <c r="F22" s="32" t="s">
        <v>162</v>
      </c>
      <c r="G22" s="34">
        <v>-32.662500000000001</v>
      </c>
      <c r="H22" s="34">
        <v>-64.361099999999993</v>
      </c>
      <c r="I22" s="45"/>
      <c r="J22" s="32"/>
      <c r="K22" s="45"/>
      <c r="L22" s="45"/>
      <c r="M22" s="33" t="s">
        <v>46</v>
      </c>
      <c r="N22" s="45"/>
      <c r="O22" s="45"/>
      <c r="P22" s="45"/>
      <c r="Q22" s="45"/>
      <c r="R22" s="33" t="s">
        <v>38</v>
      </c>
      <c r="S22" s="36" t="s">
        <v>172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0">
        <f t="shared" ref="AH22:AI22" si="11">0/37</f>
        <v>0</v>
      </c>
      <c r="AI22" s="40">
        <f t="shared" si="11"/>
        <v>0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</row>
    <row r="23" spans="1:55" ht="12.75">
      <c r="A23" s="32" t="s">
        <v>183</v>
      </c>
      <c r="B23" s="46" t="s">
        <v>35</v>
      </c>
      <c r="C23" s="45"/>
      <c r="D23" s="33" t="s">
        <v>43</v>
      </c>
      <c r="E23" s="45"/>
      <c r="F23" s="32" t="s">
        <v>80</v>
      </c>
      <c r="G23" s="34">
        <v>-32.103059999999999</v>
      </c>
      <c r="H23" s="34">
        <v>-64.328860000000006</v>
      </c>
      <c r="I23" s="45"/>
      <c r="J23" s="32"/>
      <c r="K23" s="45"/>
      <c r="L23" s="45"/>
      <c r="M23" s="33" t="s">
        <v>46</v>
      </c>
      <c r="N23" s="45"/>
      <c r="O23" s="45"/>
      <c r="P23" s="45"/>
      <c r="Q23" s="45"/>
      <c r="R23" s="33" t="s">
        <v>38</v>
      </c>
      <c r="S23" s="36" t="s">
        <v>172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0">
        <f t="shared" ref="AH23:AI23" si="12">0/25</f>
        <v>0</v>
      </c>
      <c r="AI23" s="40">
        <f t="shared" si="12"/>
        <v>0</v>
      </c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</row>
    <row r="24" spans="1:55" ht="12.75">
      <c r="A24" s="32" t="s">
        <v>185</v>
      </c>
      <c r="B24" s="46" t="s">
        <v>35</v>
      </c>
      <c r="C24" s="45"/>
      <c r="D24" s="33" t="s">
        <v>43</v>
      </c>
      <c r="E24" s="45"/>
      <c r="F24" s="32" t="s">
        <v>182</v>
      </c>
      <c r="G24" s="53">
        <v>-33.058055500000002</v>
      </c>
      <c r="H24" s="53">
        <v>-64.339721999999995</v>
      </c>
      <c r="I24" s="45"/>
      <c r="J24" s="32"/>
      <c r="K24" s="45"/>
      <c r="L24" s="45"/>
      <c r="M24" s="33" t="s">
        <v>46</v>
      </c>
      <c r="N24" s="45"/>
      <c r="O24" s="45"/>
      <c r="P24" s="45"/>
      <c r="Q24" s="45"/>
      <c r="R24" s="33" t="s">
        <v>38</v>
      </c>
      <c r="S24" s="36" t="s">
        <v>172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0">
        <f>0/30</f>
        <v>0</v>
      </c>
      <c r="AI24" s="40">
        <f>1/30</f>
        <v>3.3333333333333333E-2</v>
      </c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</row>
    <row r="25" spans="1:55" ht="12.75">
      <c r="A25" s="32" t="s">
        <v>188</v>
      </c>
      <c r="B25" s="46" t="s">
        <v>35</v>
      </c>
      <c r="C25" s="45"/>
      <c r="D25" s="33" t="s">
        <v>43</v>
      </c>
      <c r="E25" s="45"/>
      <c r="F25" s="32" t="s">
        <v>70</v>
      </c>
      <c r="G25" s="53">
        <v>-29.9</v>
      </c>
      <c r="H25" s="53">
        <v>-63.71658</v>
      </c>
      <c r="I25" s="45"/>
      <c r="J25" s="32"/>
      <c r="K25" s="45"/>
      <c r="L25" s="45"/>
      <c r="M25" s="33" t="s">
        <v>46</v>
      </c>
      <c r="N25" s="45"/>
      <c r="O25" s="45"/>
      <c r="P25" s="45"/>
      <c r="Q25" s="45"/>
      <c r="R25" s="33" t="s">
        <v>38</v>
      </c>
      <c r="S25" s="36" t="s">
        <v>184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0">
        <f t="shared" ref="AH25:AI25" si="13">0/31</f>
        <v>0</v>
      </c>
      <c r="AI25" s="40">
        <f t="shared" si="13"/>
        <v>0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</row>
    <row r="26" spans="1:55" ht="12.75">
      <c r="A26" s="32" t="s">
        <v>191</v>
      </c>
      <c r="B26" s="46" t="s">
        <v>35</v>
      </c>
      <c r="C26" s="45"/>
      <c r="D26" s="33" t="s">
        <v>43</v>
      </c>
      <c r="E26" s="45"/>
      <c r="F26" s="32" t="s">
        <v>186</v>
      </c>
      <c r="G26" s="53">
        <v>-30.11439</v>
      </c>
      <c r="H26" s="53">
        <v>-63.839770000000001</v>
      </c>
      <c r="I26" s="45"/>
      <c r="J26" s="32"/>
      <c r="K26" s="45"/>
      <c r="L26" s="45"/>
      <c r="M26" s="33" t="s">
        <v>46</v>
      </c>
      <c r="N26" s="45"/>
      <c r="O26" s="45"/>
      <c r="P26" s="45"/>
      <c r="Q26" s="45"/>
      <c r="R26" s="33" t="s">
        <v>38</v>
      </c>
      <c r="S26" s="36" t="s">
        <v>184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0">
        <f>0/21</f>
        <v>0</v>
      </c>
      <c r="AI26" s="40">
        <f>1/21</f>
        <v>4.7619047619047616E-2</v>
      </c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</row>
    <row r="27" spans="1:55" ht="12.75">
      <c r="A27" s="32" t="s">
        <v>194</v>
      </c>
      <c r="B27" s="46" t="s">
        <v>35</v>
      </c>
      <c r="C27" s="45"/>
      <c r="D27" s="33" t="s">
        <v>43</v>
      </c>
      <c r="E27" s="45"/>
      <c r="F27" s="32" t="s">
        <v>187</v>
      </c>
      <c r="G27" s="34">
        <v>-31.928160999999999</v>
      </c>
      <c r="H27" s="34">
        <v>-63.677492999999998</v>
      </c>
      <c r="I27" s="45"/>
      <c r="J27" s="32"/>
      <c r="K27" s="45"/>
      <c r="L27" s="45"/>
      <c r="M27" s="33" t="s">
        <v>46</v>
      </c>
      <c r="N27" s="45"/>
      <c r="O27" s="45"/>
      <c r="P27" s="45"/>
      <c r="Q27" s="45"/>
      <c r="R27" s="33" t="s">
        <v>38</v>
      </c>
      <c r="S27" s="36" t="s">
        <v>189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0">
        <f t="shared" ref="AH27:AI27" si="14">0/33</f>
        <v>0</v>
      </c>
      <c r="AI27" s="40">
        <f t="shared" si="14"/>
        <v>0</v>
      </c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</row>
    <row r="28" spans="1:55" ht="12.75">
      <c r="A28" s="32" t="s">
        <v>195</v>
      </c>
      <c r="B28" s="46" t="s">
        <v>35</v>
      </c>
      <c r="C28" s="45"/>
      <c r="D28" s="33" t="s">
        <v>43</v>
      </c>
      <c r="E28" s="45"/>
      <c r="F28" s="32" t="s">
        <v>190</v>
      </c>
      <c r="G28" s="34">
        <v>-32.163282000000002</v>
      </c>
      <c r="H28" s="34">
        <v>-63.475797999999998</v>
      </c>
      <c r="I28" s="45"/>
      <c r="J28" s="32"/>
      <c r="K28" s="45"/>
      <c r="L28" s="45"/>
      <c r="M28" s="33" t="s">
        <v>46</v>
      </c>
      <c r="N28" s="45"/>
      <c r="O28" s="45"/>
      <c r="P28" s="45"/>
      <c r="Q28" s="45"/>
      <c r="R28" s="33" t="s">
        <v>38</v>
      </c>
      <c r="S28" s="36" t="s">
        <v>189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0">
        <f t="shared" ref="AH28:AI28" si="15">0/33</f>
        <v>0</v>
      </c>
      <c r="AI28" s="40">
        <f t="shared" si="15"/>
        <v>0</v>
      </c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29" spans="1:55" ht="12.75">
      <c r="A29" s="32" t="s">
        <v>197</v>
      </c>
      <c r="B29" s="46" t="s">
        <v>35</v>
      </c>
      <c r="C29" s="45"/>
      <c r="D29" s="33" t="s">
        <v>43</v>
      </c>
      <c r="E29" s="45"/>
      <c r="F29" s="32" t="s">
        <v>192</v>
      </c>
      <c r="G29" s="34">
        <v>-33.156388888888898</v>
      </c>
      <c r="H29" s="34">
        <v>-63.28</v>
      </c>
      <c r="I29" s="45"/>
      <c r="J29" s="32"/>
      <c r="K29" s="45"/>
      <c r="L29" s="45"/>
      <c r="M29" s="33" t="s">
        <v>46</v>
      </c>
      <c r="N29" s="45"/>
      <c r="O29" s="45"/>
      <c r="P29" s="45"/>
      <c r="Q29" s="45"/>
      <c r="R29" s="33" t="s">
        <v>38</v>
      </c>
      <c r="S29" s="36" t="s">
        <v>193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0">
        <f t="shared" ref="AH29:AI29" si="16">0/26</f>
        <v>0</v>
      </c>
      <c r="AI29" s="40">
        <f t="shared" si="16"/>
        <v>0</v>
      </c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</row>
    <row r="30" spans="1:55" ht="12.75">
      <c r="A30" s="32" t="s">
        <v>198</v>
      </c>
      <c r="B30" s="46" t="s">
        <v>35</v>
      </c>
      <c r="C30" s="45"/>
      <c r="D30" s="33" t="s">
        <v>43</v>
      </c>
      <c r="E30" s="45"/>
      <c r="F30" s="32" t="s">
        <v>192</v>
      </c>
      <c r="G30" s="34">
        <v>-33.156388888888898</v>
      </c>
      <c r="H30" s="34">
        <v>-63.28</v>
      </c>
      <c r="I30" s="45"/>
      <c r="J30" s="32"/>
      <c r="K30" s="45"/>
      <c r="L30" s="45"/>
      <c r="M30" s="33" t="s">
        <v>46</v>
      </c>
      <c r="N30" s="45"/>
      <c r="O30" s="45"/>
      <c r="P30" s="45"/>
      <c r="Q30" s="45"/>
      <c r="R30" s="33" t="s">
        <v>38</v>
      </c>
      <c r="S30" s="36" t="s">
        <v>193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0">
        <f>0/26</f>
        <v>0</v>
      </c>
      <c r="AI30" s="40">
        <f>2/26</f>
        <v>7.6923076923076927E-2</v>
      </c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</row>
    <row r="31" spans="1:55" ht="12.75">
      <c r="A31" s="32" t="s">
        <v>201</v>
      </c>
      <c r="B31" s="46" t="s">
        <v>35</v>
      </c>
      <c r="C31" s="45"/>
      <c r="D31" s="33" t="s">
        <v>43</v>
      </c>
      <c r="E31" s="45"/>
      <c r="F31" s="59" t="s">
        <v>196</v>
      </c>
      <c r="G31" s="34">
        <v>-34.010033</v>
      </c>
      <c r="H31" s="34">
        <v>-63.959180000000003</v>
      </c>
      <c r="I31" s="45"/>
      <c r="J31" s="32"/>
      <c r="K31" s="45"/>
      <c r="L31" s="45"/>
      <c r="M31" s="33" t="s">
        <v>46</v>
      </c>
      <c r="N31" s="45"/>
      <c r="O31" s="45"/>
      <c r="P31" s="45"/>
      <c r="Q31" s="45"/>
      <c r="R31" s="33" t="s">
        <v>38</v>
      </c>
      <c r="S31" s="36" t="s">
        <v>193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0">
        <f>0/32</f>
        <v>0</v>
      </c>
      <c r="AI31" s="40">
        <f>3/32</f>
        <v>9.375E-2</v>
      </c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</row>
    <row r="32" spans="1:55" ht="12.75">
      <c r="A32" s="32" t="s">
        <v>203</v>
      </c>
      <c r="B32" s="46" t="s">
        <v>35</v>
      </c>
      <c r="C32" s="45"/>
      <c r="D32" s="33" t="s">
        <v>43</v>
      </c>
      <c r="E32" s="45"/>
      <c r="F32" s="32" t="s">
        <v>77</v>
      </c>
      <c r="G32" s="53">
        <v>-33.922600000000003</v>
      </c>
      <c r="H32" s="53">
        <v>-64.402699999999996</v>
      </c>
      <c r="I32" s="45"/>
      <c r="J32" s="32"/>
      <c r="K32" s="45"/>
      <c r="L32" s="45"/>
      <c r="M32" s="33" t="s">
        <v>46</v>
      </c>
      <c r="N32" s="45"/>
      <c r="O32" s="45"/>
      <c r="P32" s="45"/>
      <c r="Q32" s="45"/>
      <c r="R32" s="33" t="s">
        <v>38</v>
      </c>
      <c r="S32" s="36" t="s">
        <v>193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0">
        <f>0/33</f>
        <v>0</v>
      </c>
      <c r="AI32" s="40">
        <f>16/33</f>
        <v>0.48484848484848486</v>
      </c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</row>
    <row r="33" spans="1:55" ht="12.75">
      <c r="A33" s="32" t="s">
        <v>204</v>
      </c>
      <c r="B33" s="46" t="s">
        <v>35</v>
      </c>
      <c r="C33" s="45"/>
      <c r="D33" s="33" t="s">
        <v>43</v>
      </c>
      <c r="E33" s="45"/>
      <c r="F33" s="32" t="s">
        <v>126</v>
      </c>
      <c r="G33" s="34">
        <v>-34.835724999999996</v>
      </c>
      <c r="H33" s="34">
        <v>-64.394991000000005</v>
      </c>
      <c r="I33" s="45"/>
      <c r="J33" s="32"/>
      <c r="K33" s="45"/>
      <c r="L33" s="45"/>
      <c r="M33" s="33" t="s">
        <v>46</v>
      </c>
      <c r="N33" s="45"/>
      <c r="O33" s="45"/>
      <c r="P33" s="45"/>
      <c r="Q33" s="45"/>
      <c r="R33" s="33" t="s">
        <v>38</v>
      </c>
      <c r="S33" s="36" t="s">
        <v>193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0">
        <f t="shared" ref="AH33:AH34" si="17">0/31</f>
        <v>0</v>
      </c>
      <c r="AI33" s="40">
        <f>4/31</f>
        <v>0.12903225806451613</v>
      </c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</row>
    <row r="34" spans="1:55" ht="12.75">
      <c r="A34" s="32" t="s">
        <v>205</v>
      </c>
      <c r="B34" s="46" t="s">
        <v>35</v>
      </c>
      <c r="C34" s="45"/>
      <c r="D34" s="33" t="s">
        <v>43</v>
      </c>
      <c r="E34" s="45"/>
      <c r="F34" s="32" t="s">
        <v>199</v>
      </c>
      <c r="G34" s="34">
        <v>-33.510777779999998</v>
      </c>
      <c r="H34" s="34">
        <v>-64.418583330000004</v>
      </c>
      <c r="I34" s="45"/>
      <c r="J34" s="45"/>
      <c r="K34" s="45"/>
      <c r="L34" s="45"/>
      <c r="M34" s="33" t="s">
        <v>46</v>
      </c>
      <c r="N34" s="45"/>
      <c r="O34" s="45"/>
      <c r="P34" s="45"/>
      <c r="Q34" s="45"/>
      <c r="R34" s="33" t="s">
        <v>38</v>
      </c>
      <c r="S34" s="36" t="s">
        <v>200</v>
      </c>
      <c r="T34" s="32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0">
        <f t="shared" si="17"/>
        <v>0</v>
      </c>
      <c r="AI34" s="40">
        <f>2/31</f>
        <v>6.4516129032258063E-2</v>
      </c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</row>
    <row r="35" spans="1:55" ht="12.75">
      <c r="A35" s="32" t="s">
        <v>207</v>
      </c>
      <c r="B35" s="46" t="s">
        <v>35</v>
      </c>
      <c r="C35" s="45"/>
      <c r="D35" s="33" t="s">
        <v>43</v>
      </c>
      <c r="E35" s="45"/>
      <c r="F35" s="59" t="s">
        <v>169</v>
      </c>
      <c r="G35" s="53">
        <v>-31.1358</v>
      </c>
      <c r="H35" s="53">
        <v>-64.133300000000006</v>
      </c>
      <c r="I35" s="45"/>
      <c r="J35" s="45"/>
      <c r="K35" s="45"/>
      <c r="L35" s="45"/>
      <c r="M35" s="33" t="s">
        <v>46</v>
      </c>
      <c r="N35" s="45"/>
      <c r="O35" s="45"/>
      <c r="P35" s="45"/>
      <c r="Q35" s="45"/>
      <c r="R35" s="33" t="s">
        <v>38</v>
      </c>
      <c r="S35" s="36" t="s">
        <v>202</v>
      </c>
      <c r="T35" s="32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0">
        <f>0/37</f>
        <v>0</v>
      </c>
      <c r="AI35" s="40">
        <f>1/37</f>
        <v>2.7027027027027029E-2</v>
      </c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</row>
    <row r="36" spans="1:55" ht="12.75">
      <c r="A36" s="32" t="s">
        <v>208</v>
      </c>
      <c r="B36" s="32" t="s">
        <v>40</v>
      </c>
      <c r="C36" s="45"/>
      <c r="D36" s="33" t="s">
        <v>43</v>
      </c>
      <c r="E36" s="45"/>
      <c r="F36" s="32" t="s">
        <v>117</v>
      </c>
      <c r="G36" s="64">
        <v>-30.86656</v>
      </c>
      <c r="H36" s="64">
        <v>-64.096260000000001</v>
      </c>
      <c r="I36" s="45"/>
      <c r="J36" s="45"/>
      <c r="K36" s="45"/>
      <c r="L36" s="45"/>
      <c r="M36" s="33" t="s">
        <v>46</v>
      </c>
      <c r="N36" s="45"/>
      <c r="O36" s="45"/>
      <c r="P36" s="45"/>
      <c r="Q36" s="45"/>
      <c r="R36" s="33" t="s">
        <v>38</v>
      </c>
      <c r="S36" s="32" t="s">
        <v>206</v>
      </c>
      <c r="T36" s="32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0">
        <f>0/30</f>
        <v>0</v>
      </c>
      <c r="AI36" s="40">
        <f>1/30</f>
        <v>3.3333333333333333E-2</v>
      </c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</row>
    <row r="37" spans="1:55" ht="12.75">
      <c r="A37" s="32" t="s">
        <v>211</v>
      </c>
      <c r="B37" s="46" t="s">
        <v>40</v>
      </c>
      <c r="C37" s="45"/>
      <c r="D37" s="33" t="s">
        <v>43</v>
      </c>
      <c r="E37" s="45"/>
      <c r="F37" s="32" t="s">
        <v>117</v>
      </c>
      <c r="G37" s="64">
        <v>-30.86656</v>
      </c>
      <c r="H37" s="64">
        <v>-64.096260000000001</v>
      </c>
      <c r="I37" s="45"/>
      <c r="J37" s="45"/>
      <c r="K37" s="45"/>
      <c r="L37" s="45"/>
      <c r="M37" s="33" t="s">
        <v>46</v>
      </c>
      <c r="N37" s="45"/>
      <c r="O37" s="45"/>
      <c r="P37" s="45"/>
      <c r="Q37" s="45"/>
      <c r="R37" s="33" t="s">
        <v>38</v>
      </c>
      <c r="S37" s="32" t="s">
        <v>206</v>
      </c>
      <c r="T37" s="32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0">
        <f t="shared" ref="AH37:AH38" si="18">0/27</f>
        <v>0</v>
      </c>
      <c r="AI37" s="40">
        <f>7/27</f>
        <v>0.25925925925925924</v>
      </c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</row>
    <row r="38" spans="1:55" ht="12.75">
      <c r="A38" s="32" t="s">
        <v>212</v>
      </c>
      <c r="B38" s="46" t="s">
        <v>40</v>
      </c>
      <c r="C38" s="45"/>
      <c r="D38" s="33" t="s">
        <v>43</v>
      </c>
      <c r="E38" s="45"/>
      <c r="F38" s="32" t="s">
        <v>209</v>
      </c>
      <c r="G38" s="64">
        <v>-32.625784000000003</v>
      </c>
      <c r="H38" s="64">
        <v>-62.733294999999998</v>
      </c>
      <c r="I38" s="45"/>
      <c r="J38" s="45"/>
      <c r="K38" s="45"/>
      <c r="L38" s="45"/>
      <c r="M38" s="33" t="s">
        <v>46</v>
      </c>
      <c r="N38" s="45"/>
      <c r="O38" s="45"/>
      <c r="P38" s="45"/>
      <c r="Q38" s="45"/>
      <c r="R38" s="33" t="s">
        <v>38</v>
      </c>
      <c r="S38" s="32" t="s">
        <v>210</v>
      </c>
      <c r="T38" s="32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0">
        <f t="shared" si="18"/>
        <v>0</v>
      </c>
      <c r="AI38" s="40">
        <f>0/27</f>
        <v>0</v>
      </c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</row>
    <row r="39" spans="1:55" ht="12.75">
      <c r="A39" s="32" t="s">
        <v>215</v>
      </c>
      <c r="B39" s="32" t="s">
        <v>40</v>
      </c>
      <c r="C39" s="45"/>
      <c r="D39" s="33" t="s">
        <v>43</v>
      </c>
      <c r="E39" s="45"/>
      <c r="F39" s="32" t="s">
        <v>216</v>
      </c>
      <c r="G39" s="64">
        <v>-32.69838</v>
      </c>
      <c r="H39" s="64">
        <v>-62.105879999999999</v>
      </c>
      <c r="I39" s="45"/>
      <c r="J39" s="45"/>
      <c r="K39" s="45"/>
      <c r="L39" s="45"/>
      <c r="M39" s="33" t="s">
        <v>46</v>
      </c>
      <c r="N39" s="45"/>
      <c r="O39" s="45"/>
      <c r="P39" s="45"/>
      <c r="Q39" s="45"/>
      <c r="R39" s="33" t="s">
        <v>38</v>
      </c>
      <c r="S39" s="32" t="s">
        <v>210</v>
      </c>
      <c r="T39" s="32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65">
        <f>3/29</f>
        <v>0.10344827586206896</v>
      </c>
      <c r="AI39" s="65">
        <f>1/29</f>
        <v>3.4482758620689655E-2</v>
      </c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</row>
    <row r="40" spans="1:55" ht="12.75">
      <c r="A40" s="32" t="s">
        <v>217</v>
      </c>
      <c r="B40" s="46" t="s">
        <v>40</v>
      </c>
      <c r="C40" s="45"/>
      <c r="D40" s="33" t="s">
        <v>43</v>
      </c>
      <c r="E40" s="45"/>
      <c r="F40" s="59" t="s">
        <v>126</v>
      </c>
      <c r="G40" s="64">
        <v>-34.863332999999997</v>
      </c>
      <c r="H40" s="64">
        <v>-64.343055000000007</v>
      </c>
      <c r="I40" s="45"/>
      <c r="J40" s="45"/>
      <c r="K40" s="45"/>
      <c r="L40" s="45"/>
      <c r="M40" s="33" t="s">
        <v>46</v>
      </c>
      <c r="N40" s="45"/>
      <c r="O40" s="45"/>
      <c r="P40" s="45"/>
      <c r="Q40" s="45"/>
      <c r="R40" s="33" t="s">
        <v>38</v>
      </c>
      <c r="S40" s="32" t="s">
        <v>213</v>
      </c>
      <c r="T40" s="32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0">
        <f>1/30</f>
        <v>3.3333333333333333E-2</v>
      </c>
      <c r="AI40" s="40">
        <f>3/30</f>
        <v>0.1</v>
      </c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</row>
    <row r="41" spans="1:55" ht="12.75">
      <c r="A41" s="32" t="s">
        <v>219</v>
      </c>
      <c r="B41" s="46" t="s">
        <v>40</v>
      </c>
      <c r="C41" s="45"/>
      <c r="D41" s="33" t="s">
        <v>43</v>
      </c>
      <c r="E41" s="45"/>
      <c r="F41" s="32" t="s">
        <v>214</v>
      </c>
      <c r="G41" s="64">
        <v>-34.369638879999997</v>
      </c>
      <c r="H41" s="64">
        <v>-64.926027700000006</v>
      </c>
      <c r="I41" s="45"/>
      <c r="J41" s="45"/>
      <c r="K41" s="45"/>
      <c r="L41" s="45"/>
      <c r="M41" s="33" t="s">
        <v>46</v>
      </c>
      <c r="N41" s="45"/>
      <c r="O41" s="45"/>
      <c r="P41" s="45"/>
      <c r="Q41" s="45"/>
      <c r="R41" s="33" t="s">
        <v>38</v>
      </c>
      <c r="S41" s="32" t="s">
        <v>213</v>
      </c>
      <c r="T41" s="32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0">
        <f t="shared" ref="AH41:AI41" si="19">0/30</f>
        <v>0</v>
      </c>
      <c r="AI41" s="40">
        <f t="shared" si="19"/>
        <v>0</v>
      </c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</row>
    <row r="42" spans="1:55" ht="12.75">
      <c r="A42" s="32" t="s">
        <v>221</v>
      </c>
      <c r="B42" s="32" t="s">
        <v>40</v>
      </c>
      <c r="C42" s="45"/>
      <c r="D42" s="33" t="s">
        <v>43</v>
      </c>
      <c r="E42" s="45"/>
      <c r="F42" s="59" t="s">
        <v>142</v>
      </c>
      <c r="G42" s="64">
        <v>-32.439527769999998</v>
      </c>
      <c r="H42" s="64">
        <v>-63.120194400000003</v>
      </c>
      <c r="I42" s="45"/>
      <c r="J42" s="45"/>
      <c r="K42" s="45"/>
      <c r="L42" s="45"/>
      <c r="M42" s="33" t="s">
        <v>46</v>
      </c>
      <c r="N42" s="45"/>
      <c r="O42" s="45"/>
      <c r="P42" s="45"/>
      <c r="Q42" s="45"/>
      <c r="R42" s="33" t="s">
        <v>38</v>
      </c>
      <c r="S42" s="32" t="s">
        <v>210</v>
      </c>
      <c r="T42" s="32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0">
        <f>0/30</f>
        <v>0</v>
      </c>
      <c r="AI42" s="40">
        <f>1/30</f>
        <v>3.3333333333333333E-2</v>
      </c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1:55" ht="12.75">
      <c r="A43" s="32" t="s">
        <v>223</v>
      </c>
      <c r="B43" s="46" t="s">
        <v>40</v>
      </c>
      <c r="C43" s="45"/>
      <c r="D43" s="33" t="s">
        <v>43</v>
      </c>
      <c r="E43" s="45"/>
      <c r="F43" s="32" t="s">
        <v>224</v>
      </c>
      <c r="G43" s="64">
        <v>-34.863332999999997</v>
      </c>
      <c r="H43" s="64">
        <v>-64.343055000000007</v>
      </c>
      <c r="I43" s="45"/>
      <c r="J43" s="45"/>
      <c r="K43" s="45"/>
      <c r="L43" s="45"/>
      <c r="M43" s="33" t="s">
        <v>46</v>
      </c>
      <c r="N43" s="45"/>
      <c r="O43" s="45"/>
      <c r="P43" s="45"/>
      <c r="Q43" s="45"/>
      <c r="R43" s="33" t="s">
        <v>38</v>
      </c>
      <c r="S43" s="32" t="s">
        <v>213</v>
      </c>
      <c r="T43" s="32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0">
        <f>1/30</f>
        <v>3.3333333333333333E-2</v>
      </c>
      <c r="AI43" s="40">
        <f>20/30</f>
        <v>0.66666666666666663</v>
      </c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</row>
    <row r="44" spans="1:55" ht="12.75">
      <c r="A44" s="32" t="s">
        <v>226</v>
      </c>
      <c r="B44" s="46" t="s">
        <v>40</v>
      </c>
      <c r="C44" s="45"/>
      <c r="D44" s="33" t="s">
        <v>43</v>
      </c>
      <c r="E44" s="45"/>
      <c r="F44" s="32" t="s">
        <v>57</v>
      </c>
      <c r="G44" s="64">
        <v>-30.731943999999999</v>
      </c>
      <c r="H44" s="64">
        <v>-63.720277000000003</v>
      </c>
      <c r="I44" s="45"/>
      <c r="J44" s="45"/>
      <c r="K44" s="45"/>
      <c r="L44" s="45"/>
      <c r="M44" s="33" t="s">
        <v>46</v>
      </c>
      <c r="N44" s="45"/>
      <c r="O44" s="45"/>
      <c r="P44" s="45"/>
      <c r="Q44" s="45"/>
      <c r="R44" s="33" t="s">
        <v>38</v>
      </c>
      <c r="S44" s="32" t="s">
        <v>220</v>
      </c>
      <c r="T44" s="32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0">
        <f t="shared" ref="AH44:AI44" si="20">2/30</f>
        <v>6.6666666666666666E-2</v>
      </c>
      <c r="AI44" s="40">
        <f t="shared" si="20"/>
        <v>6.6666666666666666E-2</v>
      </c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</row>
    <row r="45" spans="1:55" ht="12.75">
      <c r="A45" s="32" t="s">
        <v>228</v>
      </c>
      <c r="B45" s="32" t="s">
        <v>40</v>
      </c>
      <c r="C45" s="45"/>
      <c r="D45" s="33" t="s">
        <v>43</v>
      </c>
      <c r="E45" s="45"/>
      <c r="F45" s="32" t="s">
        <v>57</v>
      </c>
      <c r="G45" s="64">
        <v>-30.731943999999999</v>
      </c>
      <c r="H45" s="64">
        <v>-63.720277000000003</v>
      </c>
      <c r="I45" s="45"/>
      <c r="J45" s="45"/>
      <c r="K45" s="45"/>
      <c r="L45" s="45"/>
      <c r="M45" s="33" t="s">
        <v>46</v>
      </c>
      <c r="N45" s="45"/>
      <c r="O45" s="45"/>
      <c r="P45" s="45"/>
      <c r="Q45" s="45"/>
      <c r="R45" s="33" t="s">
        <v>38</v>
      </c>
      <c r="S45" s="32" t="s">
        <v>220</v>
      </c>
      <c r="T45" s="32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0" t="s">
        <v>222</v>
      </c>
      <c r="AI45" s="40">
        <f>1/30</f>
        <v>3.3333333333333333E-2</v>
      </c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</row>
    <row r="46" spans="1:55" ht="12.75">
      <c r="A46" s="32" t="s">
        <v>229</v>
      </c>
      <c r="B46" s="46" t="s">
        <v>40</v>
      </c>
      <c r="C46" s="45"/>
      <c r="D46" s="33" t="s">
        <v>43</v>
      </c>
      <c r="E46" s="45"/>
      <c r="F46" s="32" t="s">
        <v>225</v>
      </c>
      <c r="G46" s="64">
        <v>-30.7</v>
      </c>
      <c r="H46" s="64">
        <v>-64.069999999999993</v>
      </c>
      <c r="I46" s="45"/>
      <c r="J46" s="45"/>
      <c r="K46" s="45"/>
      <c r="L46" s="45"/>
      <c r="M46" s="33" t="s">
        <v>46</v>
      </c>
      <c r="N46" s="45"/>
      <c r="O46" s="45"/>
      <c r="P46" s="45"/>
      <c r="Q46" s="45"/>
      <c r="R46" s="33" t="s">
        <v>38</v>
      </c>
      <c r="S46" s="32" t="s">
        <v>220</v>
      </c>
      <c r="T46" s="32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0">
        <v>0</v>
      </c>
      <c r="AI46" s="40">
        <f>1/31</f>
        <v>3.2258064516129031E-2</v>
      </c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</row>
    <row r="47" spans="1:55" ht="12.75">
      <c r="A47" s="32" t="s">
        <v>232</v>
      </c>
      <c r="B47" s="46" t="s">
        <v>40</v>
      </c>
      <c r="C47" s="45"/>
      <c r="D47" s="33" t="s">
        <v>43</v>
      </c>
      <c r="E47" s="45"/>
      <c r="F47" s="32" t="s">
        <v>125</v>
      </c>
      <c r="G47" s="64">
        <v>-33.328611000000002</v>
      </c>
      <c r="H47" s="64">
        <v>-64.421110999999996</v>
      </c>
      <c r="I47" s="45"/>
      <c r="J47" s="45"/>
      <c r="K47" s="45"/>
      <c r="L47" s="45"/>
      <c r="M47" s="33" t="s">
        <v>46</v>
      </c>
      <c r="N47" s="45"/>
      <c r="O47" s="45"/>
      <c r="P47" s="45"/>
      <c r="Q47" s="45"/>
      <c r="R47" s="33" t="s">
        <v>38</v>
      </c>
      <c r="S47" s="32" t="s">
        <v>227</v>
      </c>
      <c r="T47" s="32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0">
        <f>0/38</f>
        <v>0</v>
      </c>
      <c r="AI47" s="40">
        <f>11/38</f>
        <v>0.28947368421052633</v>
      </c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</row>
    <row r="48" spans="1:55" ht="12.75">
      <c r="A48" s="32" t="s">
        <v>234</v>
      </c>
      <c r="B48" s="32" t="s">
        <v>40</v>
      </c>
      <c r="C48" s="45"/>
      <c r="D48" s="33" t="s">
        <v>43</v>
      </c>
      <c r="E48" s="45"/>
      <c r="F48" s="32" t="s">
        <v>174</v>
      </c>
      <c r="G48" s="66">
        <v>-32.742308000000001</v>
      </c>
      <c r="H48" s="66">
        <v>-64.347905999999995</v>
      </c>
      <c r="I48" s="45"/>
      <c r="J48" s="45"/>
      <c r="K48" s="45"/>
      <c r="L48" s="45"/>
      <c r="M48" s="33" t="s">
        <v>46</v>
      </c>
      <c r="N48" s="45"/>
      <c r="O48" s="45"/>
      <c r="P48" s="45"/>
      <c r="Q48" s="45"/>
      <c r="R48" s="33" t="s">
        <v>38</v>
      </c>
      <c r="S48" s="32" t="s">
        <v>227</v>
      </c>
      <c r="T48" s="32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0">
        <f t="shared" ref="AH48:AH49" si="21">0/30</f>
        <v>0</v>
      </c>
      <c r="AI48" s="40">
        <f t="shared" ref="AI48:AI49" si="22">4/30</f>
        <v>0.13333333333333333</v>
      </c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</row>
    <row r="49" spans="1:55" ht="12.75">
      <c r="A49" s="32" t="s">
        <v>236</v>
      </c>
      <c r="B49" s="46" t="s">
        <v>40</v>
      </c>
      <c r="C49" s="45"/>
      <c r="D49" s="33" t="s">
        <v>43</v>
      </c>
      <c r="E49" s="45"/>
      <c r="F49" s="32" t="s">
        <v>159</v>
      </c>
      <c r="G49" s="67">
        <v>-33.090000000000003</v>
      </c>
      <c r="H49" s="67">
        <v>-62.74</v>
      </c>
      <c r="I49" s="45"/>
      <c r="J49" s="45"/>
      <c r="K49" s="45"/>
      <c r="L49" s="45"/>
      <c r="M49" s="33" t="s">
        <v>46</v>
      </c>
      <c r="N49" s="45"/>
      <c r="O49" s="45"/>
      <c r="P49" s="45"/>
      <c r="Q49" s="45"/>
      <c r="R49" s="33" t="s">
        <v>38</v>
      </c>
      <c r="S49" s="32" t="s">
        <v>230</v>
      </c>
      <c r="T49" s="32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0">
        <f t="shared" si="21"/>
        <v>0</v>
      </c>
      <c r="AI49" s="40">
        <f t="shared" si="22"/>
        <v>0.13333333333333333</v>
      </c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</row>
    <row r="50" spans="1:55" ht="12.75">
      <c r="A50" s="32" t="s">
        <v>238</v>
      </c>
      <c r="B50" s="46" t="s">
        <v>40</v>
      </c>
      <c r="C50" s="45"/>
      <c r="D50" s="33" t="s">
        <v>43</v>
      </c>
      <c r="E50" s="45"/>
      <c r="F50" s="32" t="s">
        <v>231</v>
      </c>
      <c r="G50" s="68">
        <v>-32.811100000000003</v>
      </c>
      <c r="H50" s="68">
        <v>-62.728900000000003</v>
      </c>
      <c r="I50" s="45"/>
      <c r="J50" s="45"/>
      <c r="K50" s="45"/>
      <c r="L50" s="45"/>
      <c r="M50" s="33" t="s">
        <v>46</v>
      </c>
      <c r="N50" s="45"/>
      <c r="O50" s="45"/>
      <c r="P50" s="45"/>
      <c r="Q50" s="45"/>
      <c r="R50" s="33" t="s">
        <v>38</v>
      </c>
      <c r="S50" s="32" t="s">
        <v>230</v>
      </c>
      <c r="T50" s="32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0">
        <f t="shared" ref="AH50:AH51" si="23">1/30</f>
        <v>3.3333333333333333E-2</v>
      </c>
      <c r="AI50" s="40">
        <f>12/30</f>
        <v>0.4</v>
      </c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</row>
    <row r="51" spans="1:55" ht="12.75">
      <c r="A51" s="32" t="s">
        <v>239</v>
      </c>
      <c r="B51" s="32" t="s">
        <v>40</v>
      </c>
      <c r="C51" s="45"/>
      <c r="D51" s="33" t="s">
        <v>43</v>
      </c>
      <c r="E51" s="45"/>
      <c r="F51" s="32" t="s">
        <v>233</v>
      </c>
      <c r="G51" s="69">
        <v>-33.252666666666698</v>
      </c>
      <c r="H51" s="69">
        <v>-62.7401388888889</v>
      </c>
      <c r="I51" s="45"/>
      <c r="J51" s="45"/>
      <c r="K51" s="45"/>
      <c r="L51" s="45"/>
      <c r="M51" s="33" t="s">
        <v>46</v>
      </c>
      <c r="N51" s="45"/>
      <c r="O51" s="45"/>
      <c r="P51" s="45"/>
      <c r="Q51" s="45"/>
      <c r="R51" s="33" t="s">
        <v>38</v>
      </c>
      <c r="S51" s="32" t="s">
        <v>230</v>
      </c>
      <c r="T51" s="32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0">
        <f t="shared" si="23"/>
        <v>3.3333333333333333E-2</v>
      </c>
      <c r="AI51" s="40">
        <f>4/30</f>
        <v>0.13333333333333333</v>
      </c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</row>
    <row r="52" spans="1:55" ht="12.75">
      <c r="A52" s="32" t="s">
        <v>240</v>
      </c>
      <c r="B52" s="46" t="s">
        <v>40</v>
      </c>
      <c r="C52" s="45"/>
      <c r="D52" s="33" t="s">
        <v>43</v>
      </c>
      <c r="E52" s="45"/>
      <c r="F52" s="32" t="s">
        <v>235</v>
      </c>
      <c r="G52" s="70">
        <v>-33.543222221999997</v>
      </c>
      <c r="H52" s="70">
        <v>-62.812361111111102</v>
      </c>
      <c r="I52" s="45"/>
      <c r="J52" s="45"/>
      <c r="K52" s="45"/>
      <c r="L52" s="45"/>
      <c r="M52" s="33" t="s">
        <v>46</v>
      </c>
      <c r="N52" s="45"/>
      <c r="O52" s="45"/>
      <c r="P52" s="45"/>
      <c r="Q52" s="45"/>
      <c r="R52" s="33" t="s">
        <v>38</v>
      </c>
      <c r="S52" s="32" t="s">
        <v>230</v>
      </c>
      <c r="T52" s="32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0">
        <f t="shared" ref="AH52:AI52" si="24">0/27</f>
        <v>0</v>
      </c>
      <c r="AI52" s="40">
        <f t="shared" si="24"/>
        <v>0</v>
      </c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</row>
    <row r="53" spans="1:55" ht="12.75">
      <c r="A53" s="32" t="s">
        <v>243</v>
      </c>
      <c r="B53" s="46" t="s">
        <v>40</v>
      </c>
      <c r="C53" s="45"/>
      <c r="D53" s="33" t="s">
        <v>43</v>
      </c>
      <c r="E53" s="45"/>
      <c r="F53" s="32" t="s">
        <v>237</v>
      </c>
      <c r="G53" s="71">
        <v>-33.973027777777801</v>
      </c>
      <c r="H53" s="71">
        <v>-62.989750000000001</v>
      </c>
      <c r="I53" s="45"/>
      <c r="J53" s="45"/>
      <c r="K53" s="45"/>
      <c r="L53" s="45"/>
      <c r="M53" s="33" t="s">
        <v>46</v>
      </c>
      <c r="N53" s="45"/>
      <c r="O53" s="45"/>
      <c r="P53" s="45"/>
      <c r="Q53" s="45"/>
      <c r="R53" s="33" t="s">
        <v>38</v>
      </c>
      <c r="S53" s="32" t="s">
        <v>230</v>
      </c>
      <c r="T53" s="32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0">
        <f t="shared" ref="AH53:AI53" si="25">1/20</f>
        <v>0.05</v>
      </c>
      <c r="AI53" s="40">
        <f t="shared" si="25"/>
        <v>0.05</v>
      </c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</row>
    <row r="54" spans="1:55" ht="12.75">
      <c r="A54" s="32" t="s">
        <v>247</v>
      </c>
      <c r="B54" s="32" t="s">
        <v>40</v>
      </c>
      <c r="C54" s="45"/>
      <c r="D54" s="33" t="s">
        <v>43</v>
      </c>
      <c r="E54" s="45"/>
      <c r="F54" s="32" t="s">
        <v>134</v>
      </c>
      <c r="G54" s="64">
        <v>-33.433259999999997</v>
      </c>
      <c r="H54" s="72">
        <v>-63.29992</v>
      </c>
      <c r="I54" s="45"/>
      <c r="J54" s="32"/>
      <c r="K54" s="45"/>
      <c r="L54" s="45"/>
      <c r="M54" s="33" t="s">
        <v>46</v>
      </c>
      <c r="N54" s="45"/>
      <c r="O54" s="45"/>
      <c r="P54" s="45"/>
      <c r="Q54" s="45"/>
      <c r="R54" s="33" t="s">
        <v>38</v>
      </c>
      <c r="S54" s="32" t="s">
        <v>230</v>
      </c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0">
        <f>0/30</f>
        <v>0</v>
      </c>
      <c r="AI54" s="40">
        <f>10/30</f>
        <v>0.33333333333333331</v>
      </c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</row>
    <row r="55" spans="1:55" ht="12.75">
      <c r="A55" s="32" t="s">
        <v>252</v>
      </c>
      <c r="B55" s="46" t="s">
        <v>40</v>
      </c>
      <c r="C55" s="45"/>
      <c r="D55" s="33" t="s">
        <v>43</v>
      </c>
      <c r="E55" s="45"/>
      <c r="F55" s="32" t="s">
        <v>106</v>
      </c>
      <c r="G55" s="64">
        <v>-34.137303000000003</v>
      </c>
      <c r="H55" s="64">
        <v>-63.405900000000003</v>
      </c>
      <c r="I55" s="45"/>
      <c r="J55" s="32"/>
      <c r="K55" s="45"/>
      <c r="L55" s="45"/>
      <c r="M55" s="33" t="s">
        <v>46</v>
      </c>
      <c r="N55" s="45"/>
      <c r="O55" s="45"/>
      <c r="P55" s="45"/>
      <c r="Q55" s="45"/>
      <c r="R55" s="33" t="s">
        <v>38</v>
      </c>
      <c r="S55" s="32" t="s">
        <v>230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0">
        <f>1/31</f>
        <v>3.2258064516129031E-2</v>
      </c>
      <c r="AI55" s="40">
        <f>14/31</f>
        <v>0.45161290322580644</v>
      </c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</row>
    <row r="56" spans="1:55" ht="12.75">
      <c r="A56" s="32" t="s">
        <v>255</v>
      </c>
      <c r="B56" s="46" t="s">
        <v>40</v>
      </c>
      <c r="C56" s="45"/>
      <c r="D56" s="33" t="s">
        <v>43</v>
      </c>
      <c r="E56" s="45"/>
      <c r="F56" s="32" t="s">
        <v>50</v>
      </c>
      <c r="G56" s="32" t="s">
        <v>241</v>
      </c>
      <c r="H56" s="32" t="s">
        <v>242</v>
      </c>
      <c r="I56" s="45"/>
      <c r="J56" s="32"/>
      <c r="K56" s="45"/>
      <c r="L56" s="45"/>
      <c r="M56" s="33" t="s">
        <v>46</v>
      </c>
      <c r="N56" s="45"/>
      <c r="O56" s="45"/>
      <c r="P56" s="45"/>
      <c r="Q56" s="45"/>
      <c r="R56" s="33" t="s">
        <v>38</v>
      </c>
      <c r="S56" s="32" t="s">
        <v>244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0">
        <f t="shared" ref="AH56:AI56" si="26">0/30</f>
        <v>0</v>
      </c>
      <c r="AI56" s="40">
        <f t="shared" si="26"/>
        <v>0</v>
      </c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</row>
    <row r="57" spans="1:55" ht="12.75">
      <c r="A57" s="32" t="s">
        <v>256</v>
      </c>
      <c r="B57" s="46" t="s">
        <v>40</v>
      </c>
      <c r="C57" s="45"/>
      <c r="D57" s="33" t="s">
        <v>43</v>
      </c>
      <c r="E57" s="45"/>
      <c r="F57" s="32" t="s">
        <v>81</v>
      </c>
      <c r="G57" s="32" t="s">
        <v>245</v>
      </c>
      <c r="H57" s="32" t="s">
        <v>246</v>
      </c>
      <c r="I57" s="45"/>
      <c r="J57" s="32"/>
      <c r="K57" s="45"/>
      <c r="L57" s="45"/>
      <c r="M57" s="33" t="s">
        <v>46</v>
      </c>
      <c r="N57" s="45"/>
      <c r="O57" s="45"/>
      <c r="P57" s="45"/>
      <c r="Q57" s="45"/>
      <c r="R57" s="33" t="s">
        <v>38</v>
      </c>
      <c r="S57" s="32" t="s">
        <v>244</v>
      </c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0">
        <f t="shared" ref="AH57:AI57" si="27">0/32</f>
        <v>0</v>
      </c>
      <c r="AI57" s="40">
        <f t="shared" si="27"/>
        <v>0</v>
      </c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</row>
    <row r="58" spans="1:55" ht="12.75">
      <c r="A58" s="32" t="s">
        <v>259</v>
      </c>
      <c r="B58" s="32" t="s">
        <v>40</v>
      </c>
      <c r="C58" s="45"/>
      <c r="D58" s="33" t="s">
        <v>43</v>
      </c>
      <c r="E58" s="45"/>
      <c r="F58" s="32" t="s">
        <v>248</v>
      </c>
      <c r="G58" s="32">
        <v>-31.654309999999999</v>
      </c>
      <c r="H58" s="32">
        <v>-63.910350000000001</v>
      </c>
      <c r="I58" s="45"/>
      <c r="J58" s="32"/>
      <c r="K58" s="45"/>
      <c r="L58" s="45"/>
      <c r="M58" s="33" t="s">
        <v>46</v>
      </c>
      <c r="N58" s="45"/>
      <c r="O58" s="45"/>
      <c r="P58" s="45"/>
      <c r="Q58" s="45"/>
      <c r="R58" s="33" t="s">
        <v>38</v>
      </c>
      <c r="S58" s="32" t="s">
        <v>249</v>
      </c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0">
        <f t="shared" ref="AH58:AI58" si="28">0/27</f>
        <v>0</v>
      </c>
      <c r="AI58" s="40">
        <f t="shared" si="28"/>
        <v>0</v>
      </c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</row>
    <row r="59" spans="1:55" ht="12.75">
      <c r="A59" s="32" t="s">
        <v>262</v>
      </c>
      <c r="B59" s="46" t="s">
        <v>40</v>
      </c>
      <c r="C59" s="45"/>
      <c r="D59" s="33" t="s">
        <v>43</v>
      </c>
      <c r="E59" s="45"/>
      <c r="F59" s="59" t="s">
        <v>126</v>
      </c>
      <c r="G59" s="32" t="s">
        <v>250</v>
      </c>
      <c r="H59" s="32" t="s">
        <v>251</v>
      </c>
      <c r="I59" s="45"/>
      <c r="J59" s="32"/>
      <c r="K59" s="45"/>
      <c r="L59" s="45"/>
      <c r="M59" s="33" t="s">
        <v>46</v>
      </c>
      <c r="N59" s="45"/>
      <c r="O59" s="45"/>
      <c r="P59" s="45"/>
      <c r="Q59" s="45"/>
      <c r="R59" s="33" t="s">
        <v>38</v>
      </c>
      <c r="S59" s="32" t="s">
        <v>230</v>
      </c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0">
        <f t="shared" ref="AH59:AI59" si="29">1/26</f>
        <v>3.8461538461538464E-2</v>
      </c>
      <c r="AI59" s="40">
        <f t="shared" si="29"/>
        <v>3.8461538461538464E-2</v>
      </c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</row>
    <row r="60" spans="1:55" ht="12.75">
      <c r="A60" s="32" t="s">
        <v>263</v>
      </c>
      <c r="B60" s="46" t="s">
        <v>40</v>
      </c>
      <c r="C60" s="45"/>
      <c r="D60" s="33" t="s">
        <v>43</v>
      </c>
      <c r="E60" s="45"/>
      <c r="F60" s="32" t="s">
        <v>45</v>
      </c>
      <c r="G60" s="32" t="s">
        <v>253</v>
      </c>
      <c r="H60" s="32" t="s">
        <v>254</v>
      </c>
      <c r="I60" s="45"/>
      <c r="J60" s="32"/>
      <c r="K60" s="45"/>
      <c r="L60" s="45"/>
      <c r="M60" s="33" t="s">
        <v>46</v>
      </c>
      <c r="N60" s="45"/>
      <c r="O60" s="45"/>
      <c r="P60" s="45"/>
      <c r="Q60" s="45"/>
      <c r="R60" s="33" t="s">
        <v>38</v>
      </c>
      <c r="S60" s="32" t="s">
        <v>230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0">
        <f>0/29</f>
        <v>0</v>
      </c>
      <c r="AI60" s="40">
        <f>4/29</f>
        <v>0.13793103448275862</v>
      </c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</row>
    <row r="61" spans="1:55" ht="12.75">
      <c r="A61" s="32" t="s">
        <v>266</v>
      </c>
      <c r="B61" s="46" t="s">
        <v>40</v>
      </c>
      <c r="C61" s="45"/>
      <c r="D61" s="33" t="s">
        <v>43</v>
      </c>
      <c r="E61" s="45"/>
      <c r="F61" s="32" t="s">
        <v>182</v>
      </c>
      <c r="G61" s="73">
        <v>-32.965555555555603</v>
      </c>
      <c r="H61" s="73">
        <v>-64.3552777777778</v>
      </c>
      <c r="I61" s="45"/>
      <c r="J61" s="32"/>
      <c r="K61" s="45"/>
      <c r="L61" s="45"/>
      <c r="M61" s="33" t="s">
        <v>46</v>
      </c>
      <c r="N61" s="45"/>
      <c r="O61" s="45"/>
      <c r="P61" s="45"/>
      <c r="Q61" s="45"/>
      <c r="R61" s="33" t="s">
        <v>38</v>
      </c>
      <c r="S61" s="32" t="s">
        <v>230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0">
        <f t="shared" ref="AH61:AH62" si="30">0/39</f>
        <v>0</v>
      </c>
      <c r="AI61" s="40">
        <f>9/29</f>
        <v>0.31034482758620691</v>
      </c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</row>
    <row r="62" spans="1:55" ht="12.75">
      <c r="A62" s="32" t="s">
        <v>267</v>
      </c>
      <c r="B62" s="32" t="s">
        <v>40</v>
      </c>
      <c r="C62" s="45"/>
      <c r="D62" s="33" t="s">
        <v>43</v>
      </c>
      <c r="E62" s="45"/>
      <c r="F62" s="32" t="s">
        <v>257</v>
      </c>
      <c r="G62" s="74" t="s">
        <v>258</v>
      </c>
      <c r="H62" s="74" t="s">
        <v>260</v>
      </c>
      <c r="I62" s="45"/>
      <c r="J62" s="32"/>
      <c r="K62" s="45"/>
      <c r="L62" s="45"/>
      <c r="M62" s="33" t="s">
        <v>46</v>
      </c>
      <c r="N62" s="45"/>
      <c r="O62" s="45"/>
      <c r="P62" s="45"/>
      <c r="Q62" s="45"/>
      <c r="R62" s="33" t="s">
        <v>38</v>
      </c>
      <c r="S62" s="32" t="s">
        <v>261</v>
      </c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0">
        <f t="shared" si="30"/>
        <v>0</v>
      </c>
      <c r="AI62" s="40">
        <f>24/39</f>
        <v>0.61538461538461542</v>
      </c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</row>
    <row r="63" spans="1:55" ht="12.75">
      <c r="A63" s="32" t="s">
        <v>271</v>
      </c>
      <c r="B63" s="46" t="s">
        <v>40</v>
      </c>
      <c r="C63" s="45"/>
      <c r="D63" s="33" t="s">
        <v>43</v>
      </c>
      <c r="E63" s="45"/>
      <c r="F63" s="32" t="s">
        <v>45</v>
      </c>
      <c r="G63" s="32" t="s">
        <v>253</v>
      </c>
      <c r="H63" s="32" t="s">
        <v>254</v>
      </c>
      <c r="I63" s="45"/>
      <c r="J63" s="32"/>
      <c r="K63" s="45"/>
      <c r="L63" s="45"/>
      <c r="M63" s="33" t="s">
        <v>46</v>
      </c>
      <c r="N63" s="45"/>
      <c r="O63" s="45"/>
      <c r="P63" s="45"/>
      <c r="Q63" s="45"/>
      <c r="R63" s="33" t="s">
        <v>38</v>
      </c>
      <c r="S63" s="32" t="s">
        <v>261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0">
        <f>1/31</f>
        <v>3.2258064516129031E-2</v>
      </c>
      <c r="AI63" s="40">
        <f>9/31</f>
        <v>0.29032258064516131</v>
      </c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</row>
    <row r="64" spans="1:55" ht="12.75">
      <c r="A64" s="32" t="s">
        <v>273</v>
      </c>
      <c r="B64" s="46" t="s">
        <v>40</v>
      </c>
      <c r="C64" s="45"/>
      <c r="D64" s="33" t="s">
        <v>43</v>
      </c>
      <c r="E64" s="45"/>
      <c r="F64" s="32" t="s">
        <v>101</v>
      </c>
      <c r="G64" s="32" t="s">
        <v>264</v>
      </c>
      <c r="H64" s="32" t="s">
        <v>265</v>
      </c>
      <c r="I64" s="45"/>
      <c r="J64" s="32"/>
      <c r="K64" s="45"/>
      <c r="L64" s="45"/>
      <c r="M64" s="33" t="s">
        <v>46</v>
      </c>
      <c r="N64" s="45"/>
      <c r="O64" s="45"/>
      <c r="P64" s="45"/>
      <c r="Q64" s="45"/>
      <c r="R64" s="33" t="s">
        <v>38</v>
      </c>
      <c r="S64" s="32" t="s">
        <v>261</v>
      </c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0">
        <f t="shared" ref="AH64:AI64" si="31">0/25</f>
        <v>0</v>
      </c>
      <c r="AI64" s="40">
        <f t="shared" si="31"/>
        <v>0</v>
      </c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</row>
    <row r="65" spans="1:55" ht="12.75">
      <c r="A65" s="32" t="s">
        <v>277</v>
      </c>
      <c r="B65" s="46" t="s">
        <v>40</v>
      </c>
      <c r="C65" s="45"/>
      <c r="D65" s="33" t="s">
        <v>43</v>
      </c>
      <c r="E65" s="45"/>
      <c r="F65" s="32" t="s">
        <v>225</v>
      </c>
      <c r="G65" s="74" t="s">
        <v>268</v>
      </c>
      <c r="H65" s="74" t="s">
        <v>269</v>
      </c>
      <c r="I65" s="45"/>
      <c r="J65" s="77"/>
      <c r="K65" s="45"/>
      <c r="L65" s="45"/>
      <c r="M65" s="33" t="s">
        <v>46</v>
      </c>
      <c r="N65" s="45"/>
      <c r="O65" s="45"/>
      <c r="P65" s="45"/>
      <c r="Q65" s="45"/>
      <c r="R65" s="33" t="s">
        <v>38</v>
      </c>
      <c r="S65" s="32" t="s">
        <v>270</v>
      </c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0">
        <f t="shared" ref="AH65:AI65" si="32">0/20</f>
        <v>0</v>
      </c>
      <c r="AI65" s="40">
        <f t="shared" si="32"/>
        <v>0</v>
      </c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</row>
    <row r="66" spans="1:55" ht="12.75">
      <c r="A66" s="32" t="s">
        <v>279</v>
      </c>
      <c r="B66" s="32" t="s">
        <v>40</v>
      </c>
      <c r="C66" s="45"/>
      <c r="D66" s="33" t="s">
        <v>43</v>
      </c>
      <c r="E66" s="45"/>
      <c r="F66" s="32" t="s">
        <v>272</v>
      </c>
      <c r="G66" s="76">
        <v>-30.7479444444444</v>
      </c>
      <c r="H66" s="76">
        <v>-63.930694444444399</v>
      </c>
      <c r="I66" s="45"/>
      <c r="J66" s="77"/>
      <c r="K66" s="45"/>
      <c r="L66" s="45"/>
      <c r="M66" s="33" t="s">
        <v>46</v>
      </c>
      <c r="N66" s="45"/>
      <c r="O66" s="45"/>
      <c r="P66" s="45"/>
      <c r="Q66" s="45"/>
      <c r="R66" s="33" t="s">
        <v>38</v>
      </c>
      <c r="S66" s="32" t="s">
        <v>270</v>
      </c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0">
        <f t="shared" ref="AH66:AI66" si="33">0/31</f>
        <v>0</v>
      </c>
      <c r="AI66" s="40">
        <f t="shared" si="33"/>
        <v>0</v>
      </c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</row>
    <row r="67" spans="1:55" ht="12.75">
      <c r="A67" s="32" t="s">
        <v>281</v>
      </c>
      <c r="B67" s="46" t="s">
        <v>40</v>
      </c>
      <c r="C67" s="45"/>
      <c r="D67" s="33" t="s">
        <v>43</v>
      </c>
      <c r="E67" s="45"/>
      <c r="F67" s="32" t="s">
        <v>51</v>
      </c>
      <c r="G67" s="32" t="s">
        <v>274</v>
      </c>
      <c r="H67" s="32" t="s">
        <v>275</v>
      </c>
      <c r="I67" s="45"/>
      <c r="J67" s="45"/>
      <c r="K67" s="45"/>
      <c r="L67" s="45"/>
      <c r="M67" s="33" t="s">
        <v>46</v>
      </c>
      <c r="N67" s="64" t="s">
        <v>276</v>
      </c>
      <c r="O67" s="45"/>
      <c r="P67" s="45"/>
      <c r="Q67" s="45"/>
      <c r="R67" s="33" t="s">
        <v>38</v>
      </c>
      <c r="S67" s="32" t="s">
        <v>270</v>
      </c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0">
        <f>0/28</f>
        <v>0</v>
      </c>
      <c r="AI67" s="40">
        <f>1/28</f>
        <v>3.5714285714285712E-2</v>
      </c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</row>
    <row r="68" spans="1:55" ht="12.75">
      <c r="A68" s="32" t="s">
        <v>284</v>
      </c>
      <c r="B68" s="46" t="s">
        <v>40</v>
      </c>
      <c r="C68" s="45"/>
      <c r="D68" s="33" t="s">
        <v>43</v>
      </c>
      <c r="E68" s="45"/>
      <c r="F68" s="32" t="s">
        <v>51</v>
      </c>
      <c r="G68" s="32" t="s">
        <v>274</v>
      </c>
      <c r="H68" s="32" t="s">
        <v>275</v>
      </c>
      <c r="I68" s="45"/>
      <c r="J68" s="45"/>
      <c r="K68" s="45"/>
      <c r="L68" s="45"/>
      <c r="M68" s="33" t="s">
        <v>46</v>
      </c>
      <c r="N68" s="64" t="s">
        <v>278</v>
      </c>
      <c r="O68" s="45"/>
      <c r="P68" s="45"/>
      <c r="Q68" s="45"/>
      <c r="R68" s="33" t="s">
        <v>38</v>
      </c>
      <c r="S68" s="32" t="s">
        <v>270</v>
      </c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0">
        <f>2/26</f>
        <v>7.6923076923076927E-2</v>
      </c>
      <c r="AI68" s="40">
        <f>1/26</f>
        <v>3.8461538461538464E-2</v>
      </c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</row>
    <row r="69" spans="1:55" ht="12.75">
      <c r="A69" s="32" t="s">
        <v>285</v>
      </c>
      <c r="B69" s="46" t="s">
        <v>40</v>
      </c>
      <c r="C69" s="45"/>
      <c r="D69" s="33" t="s">
        <v>43</v>
      </c>
      <c r="E69" s="45"/>
      <c r="F69" s="32" t="s">
        <v>51</v>
      </c>
      <c r="G69" s="32" t="s">
        <v>274</v>
      </c>
      <c r="H69" s="32" t="s">
        <v>275</v>
      </c>
      <c r="I69" s="45"/>
      <c r="J69" s="45"/>
      <c r="K69" s="45"/>
      <c r="L69" s="45"/>
      <c r="M69" s="33" t="s">
        <v>46</v>
      </c>
      <c r="N69" s="64" t="s">
        <v>280</v>
      </c>
      <c r="O69" s="45"/>
      <c r="P69" s="45"/>
      <c r="Q69" s="45"/>
      <c r="R69" s="33" t="s">
        <v>38</v>
      </c>
      <c r="S69" s="32" t="s">
        <v>270</v>
      </c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65">
        <f>2/29</f>
        <v>6.8965517241379309E-2</v>
      </c>
      <c r="AI69" s="65">
        <f>1/29</f>
        <v>3.4482758620689655E-2</v>
      </c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</row>
    <row r="70" spans="1:55" ht="12.75">
      <c r="A70" s="32" t="s">
        <v>291</v>
      </c>
      <c r="B70" s="32" t="s">
        <v>40</v>
      </c>
      <c r="C70" s="45"/>
      <c r="D70" s="33" t="s">
        <v>43</v>
      </c>
      <c r="E70" s="45"/>
      <c r="F70" s="32" t="s">
        <v>282</v>
      </c>
      <c r="G70" s="73">
        <v>-31.693750000000001</v>
      </c>
      <c r="H70" s="73">
        <v>-65.775916666666703</v>
      </c>
      <c r="I70" s="45"/>
      <c r="J70" s="45"/>
      <c r="K70" s="45"/>
      <c r="L70" s="45"/>
      <c r="M70" s="33" t="s">
        <v>46</v>
      </c>
      <c r="N70" s="77"/>
      <c r="O70" s="45"/>
      <c r="P70" s="45"/>
      <c r="Q70" s="45"/>
      <c r="R70" s="33" t="s">
        <v>38</v>
      </c>
      <c r="S70" s="32" t="s">
        <v>283</v>
      </c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0">
        <f>0/30</f>
        <v>0</v>
      </c>
      <c r="AI70" s="40">
        <f>3/30</f>
        <v>0.1</v>
      </c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</row>
    <row r="71" spans="1:55" ht="12.75">
      <c r="A71" s="32" t="s">
        <v>293</v>
      </c>
      <c r="B71" s="46" t="s">
        <v>40</v>
      </c>
      <c r="C71" s="45"/>
      <c r="D71" s="33" t="s">
        <v>43</v>
      </c>
      <c r="E71" s="45"/>
      <c r="F71" s="32" t="s">
        <v>117</v>
      </c>
      <c r="G71" s="78">
        <v>-30.86656</v>
      </c>
      <c r="H71" s="78">
        <v>-64.096260000000001</v>
      </c>
      <c r="I71" s="45"/>
      <c r="J71" s="45"/>
      <c r="K71" s="45"/>
      <c r="L71" s="45"/>
      <c r="M71" s="33" t="s">
        <v>46</v>
      </c>
      <c r="N71" s="77"/>
      <c r="O71" s="45"/>
      <c r="P71" s="45"/>
      <c r="Q71" s="45"/>
      <c r="R71" s="33" t="s">
        <v>38</v>
      </c>
      <c r="S71" s="32" t="s">
        <v>286</v>
      </c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0">
        <f>1/30</f>
        <v>3.3333333333333333E-2</v>
      </c>
      <c r="AI71" s="40">
        <f>12/30</f>
        <v>0.4</v>
      </c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</row>
    <row r="72" spans="1:55" ht="12.75">
      <c r="A72" s="32" t="s">
        <v>297</v>
      </c>
      <c r="B72" s="32" t="s">
        <v>287</v>
      </c>
      <c r="C72" s="45"/>
      <c r="D72" s="33" t="s">
        <v>43</v>
      </c>
      <c r="E72" s="45"/>
      <c r="F72" s="32" t="s">
        <v>298</v>
      </c>
      <c r="G72" s="32" t="s">
        <v>288</v>
      </c>
      <c r="H72" s="32" t="s">
        <v>289</v>
      </c>
      <c r="I72" s="45"/>
      <c r="J72" s="45"/>
      <c r="K72" s="45"/>
      <c r="L72" s="45"/>
      <c r="M72" s="33" t="s">
        <v>46</v>
      </c>
      <c r="N72" s="64" t="s">
        <v>290</v>
      </c>
      <c r="O72" s="45"/>
      <c r="P72" s="45"/>
      <c r="Q72" s="45"/>
      <c r="R72" s="33" t="s">
        <v>38</v>
      </c>
      <c r="S72" s="32" t="s">
        <v>292</v>
      </c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0">
        <f t="shared" ref="AH72:AI72" si="34">1/29</f>
        <v>3.4482758620689655E-2</v>
      </c>
      <c r="AI72" s="40">
        <f t="shared" si="34"/>
        <v>3.4482758620689655E-2</v>
      </c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</row>
    <row r="73" spans="1:55" ht="12.75">
      <c r="A73" s="32" t="s">
        <v>302</v>
      </c>
      <c r="B73" s="32" t="s">
        <v>287</v>
      </c>
      <c r="C73" s="45"/>
      <c r="D73" s="33" t="s">
        <v>43</v>
      </c>
      <c r="E73" s="45"/>
      <c r="F73" s="59" t="s">
        <v>178</v>
      </c>
      <c r="G73" s="32" t="s">
        <v>294</v>
      </c>
      <c r="H73" s="32" t="s">
        <v>295</v>
      </c>
      <c r="I73" s="45"/>
      <c r="J73" s="77"/>
      <c r="K73" s="45"/>
      <c r="L73" s="45"/>
      <c r="M73" s="33" t="s">
        <v>46</v>
      </c>
      <c r="N73" s="45"/>
      <c r="O73" s="45"/>
      <c r="P73" s="45"/>
      <c r="Q73" s="45"/>
      <c r="R73" s="33" t="s">
        <v>38</v>
      </c>
      <c r="S73" s="32" t="s">
        <v>296</v>
      </c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0">
        <f>0/30</f>
        <v>0</v>
      </c>
      <c r="AI73" s="40">
        <f>6/30</f>
        <v>0.2</v>
      </c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</row>
    <row r="74" spans="1:55" ht="12.75">
      <c r="A74" s="32" t="s">
        <v>306</v>
      </c>
      <c r="B74" s="32" t="s">
        <v>287</v>
      </c>
      <c r="C74" s="45"/>
      <c r="D74" s="33" t="s">
        <v>43</v>
      </c>
      <c r="E74" s="45"/>
      <c r="F74" s="32" t="s">
        <v>209</v>
      </c>
      <c r="G74" s="74" t="s">
        <v>299</v>
      </c>
      <c r="H74" s="74" t="s">
        <v>300</v>
      </c>
      <c r="I74" s="45"/>
      <c r="J74" s="77"/>
      <c r="K74" s="45"/>
      <c r="L74" s="45"/>
      <c r="M74" s="33" t="s">
        <v>46</v>
      </c>
      <c r="N74" s="45"/>
      <c r="O74" s="45"/>
      <c r="P74" s="45"/>
      <c r="Q74" s="45"/>
      <c r="R74" s="33" t="s">
        <v>38</v>
      </c>
      <c r="S74" s="32" t="s">
        <v>301</v>
      </c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0">
        <f>0/31</f>
        <v>0</v>
      </c>
      <c r="AI74" s="40">
        <f>6/31</f>
        <v>0.19354838709677419</v>
      </c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</row>
    <row r="75" spans="1:55" ht="12.75">
      <c r="A75" s="32" t="s">
        <v>311</v>
      </c>
      <c r="B75" s="32" t="s">
        <v>287</v>
      </c>
      <c r="C75" s="45"/>
      <c r="D75" s="33" t="s">
        <v>43</v>
      </c>
      <c r="E75" s="45"/>
      <c r="F75" s="32" t="s">
        <v>303</v>
      </c>
      <c r="G75" s="32" t="s">
        <v>304</v>
      </c>
      <c r="H75" s="32" t="s">
        <v>305</v>
      </c>
      <c r="I75" s="45"/>
      <c r="J75" s="77"/>
      <c r="K75" s="45"/>
      <c r="L75" s="45"/>
      <c r="M75" s="33" t="s">
        <v>46</v>
      </c>
      <c r="N75" s="45"/>
      <c r="O75" s="45"/>
      <c r="P75" s="45"/>
      <c r="Q75" s="45"/>
      <c r="R75" s="33" t="s">
        <v>38</v>
      </c>
      <c r="S75" s="32" t="s">
        <v>296</v>
      </c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0">
        <f t="shared" ref="AH75:AI75" si="35">0/30</f>
        <v>0</v>
      </c>
      <c r="AI75" s="40">
        <f t="shared" si="35"/>
        <v>0</v>
      </c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</row>
    <row r="76" spans="1:55" ht="12.75">
      <c r="A76" s="32" t="s">
        <v>313</v>
      </c>
      <c r="B76" s="32" t="s">
        <v>287</v>
      </c>
      <c r="C76" s="45"/>
      <c r="D76" s="33" t="s">
        <v>43</v>
      </c>
      <c r="E76" s="45"/>
      <c r="F76" s="32" t="s">
        <v>314</v>
      </c>
      <c r="G76" s="32" t="s">
        <v>307</v>
      </c>
      <c r="H76" s="32" t="s">
        <v>308</v>
      </c>
      <c r="I76" s="45"/>
      <c r="J76" s="77"/>
      <c r="K76" s="45"/>
      <c r="L76" s="45"/>
      <c r="M76" s="33" t="s">
        <v>46</v>
      </c>
      <c r="N76" s="45"/>
      <c r="O76" s="45"/>
      <c r="P76" s="45"/>
      <c r="Q76" s="45"/>
      <c r="R76" s="33" t="s">
        <v>38</v>
      </c>
      <c r="S76" s="32" t="s">
        <v>301</v>
      </c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0">
        <f t="shared" ref="AH76:AI76" si="36">0/27</f>
        <v>0</v>
      </c>
      <c r="AI76" s="40">
        <f t="shared" si="36"/>
        <v>0</v>
      </c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</row>
    <row r="77" spans="1:55" ht="12.75">
      <c r="A77" s="32" t="s">
        <v>315</v>
      </c>
      <c r="B77" s="32" t="s">
        <v>287</v>
      </c>
      <c r="C77" s="45"/>
      <c r="D77" s="33" t="s">
        <v>43</v>
      </c>
      <c r="E77" s="45"/>
      <c r="F77" s="32" t="s">
        <v>117</v>
      </c>
      <c r="G77" s="32" t="s">
        <v>309</v>
      </c>
      <c r="H77" s="32" t="s">
        <v>310</v>
      </c>
      <c r="I77" s="45"/>
      <c r="J77" s="77"/>
      <c r="K77" s="45"/>
      <c r="L77" s="45"/>
      <c r="M77" s="33" t="s">
        <v>46</v>
      </c>
      <c r="N77" s="45"/>
      <c r="O77" s="45"/>
      <c r="P77" s="45"/>
      <c r="Q77" s="45"/>
      <c r="R77" s="33" t="s">
        <v>38</v>
      </c>
      <c r="S77" s="32" t="s">
        <v>312</v>
      </c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0">
        <f t="shared" ref="AH77:AI77" si="37">0/29</f>
        <v>0</v>
      </c>
      <c r="AI77" s="40">
        <f t="shared" si="37"/>
        <v>0</v>
      </c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</row>
    <row r="78" spans="1:55" ht="12.75">
      <c r="A78" s="32" t="s">
        <v>317</v>
      </c>
      <c r="B78" s="32" t="s">
        <v>287</v>
      </c>
      <c r="C78" s="45"/>
      <c r="D78" s="33" t="s">
        <v>43</v>
      </c>
      <c r="E78" s="45"/>
      <c r="F78" s="32" t="s">
        <v>117</v>
      </c>
      <c r="G78" s="32" t="s">
        <v>309</v>
      </c>
      <c r="H78" s="32" t="s">
        <v>310</v>
      </c>
      <c r="I78" s="45"/>
      <c r="J78" s="77"/>
      <c r="K78" s="45"/>
      <c r="L78" s="45"/>
      <c r="M78" s="33" t="s">
        <v>46</v>
      </c>
      <c r="N78" s="45"/>
      <c r="O78" s="45"/>
      <c r="P78" s="45"/>
      <c r="Q78" s="45"/>
      <c r="R78" s="33" t="s">
        <v>38</v>
      </c>
      <c r="S78" s="32" t="s">
        <v>312</v>
      </c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0">
        <f t="shared" ref="AH78:AI78" si="38">0/30</f>
        <v>0</v>
      </c>
      <c r="AI78" s="40">
        <f t="shared" si="38"/>
        <v>0</v>
      </c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</row>
    <row r="79" spans="1:55" ht="12.75">
      <c r="A79" s="32" t="s">
        <v>320</v>
      </c>
      <c r="B79" s="32" t="s">
        <v>287</v>
      </c>
      <c r="C79" s="45"/>
      <c r="D79" s="33" t="s">
        <v>43</v>
      </c>
      <c r="E79" s="45"/>
      <c r="F79" s="32" t="s">
        <v>117</v>
      </c>
      <c r="G79" s="32" t="s">
        <v>309</v>
      </c>
      <c r="H79" s="32" t="s">
        <v>310</v>
      </c>
      <c r="I79" s="45"/>
      <c r="J79" s="77"/>
      <c r="K79" s="45"/>
      <c r="L79" s="45"/>
      <c r="M79" s="33" t="s">
        <v>46</v>
      </c>
      <c r="N79" s="45"/>
      <c r="O79" s="45"/>
      <c r="P79" s="45"/>
      <c r="Q79" s="45"/>
      <c r="R79" s="33" t="s">
        <v>38</v>
      </c>
      <c r="S79" s="32" t="s">
        <v>312</v>
      </c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0">
        <f t="shared" ref="AH79:AI79" si="39">0/30</f>
        <v>0</v>
      </c>
      <c r="AI79" s="40">
        <f t="shared" si="39"/>
        <v>0</v>
      </c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</row>
    <row r="80" spans="1:55" ht="12.75">
      <c r="A80" s="32" t="s">
        <v>321</v>
      </c>
      <c r="B80" s="32" t="s">
        <v>287</v>
      </c>
      <c r="C80" s="45"/>
      <c r="D80" s="33" t="s">
        <v>43</v>
      </c>
      <c r="E80" s="45"/>
      <c r="F80" s="32" t="s">
        <v>101</v>
      </c>
      <c r="G80" s="32" t="s">
        <v>264</v>
      </c>
      <c r="H80" s="32" t="s">
        <v>265</v>
      </c>
      <c r="I80" s="32"/>
      <c r="J80" s="77"/>
      <c r="K80" s="45"/>
      <c r="L80" s="45"/>
      <c r="M80" s="33" t="s">
        <v>46</v>
      </c>
      <c r="N80" s="45"/>
      <c r="O80" s="45"/>
      <c r="P80" s="45"/>
      <c r="Q80" s="45"/>
      <c r="R80" s="33" t="s">
        <v>38</v>
      </c>
      <c r="S80" s="32" t="s">
        <v>316</v>
      </c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0">
        <f>0/32</f>
        <v>0</v>
      </c>
      <c r="AI80" s="40">
        <f>7/32</f>
        <v>0.21875</v>
      </c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</row>
    <row r="81" spans="1:55" ht="12.75">
      <c r="A81" s="32" t="s">
        <v>322</v>
      </c>
      <c r="B81" s="32" t="s">
        <v>287</v>
      </c>
      <c r="C81" s="45"/>
      <c r="D81" s="33" t="s">
        <v>43</v>
      </c>
      <c r="E81" s="45"/>
      <c r="F81" s="32" t="s">
        <v>80</v>
      </c>
      <c r="G81" s="32" t="s">
        <v>318</v>
      </c>
      <c r="H81" s="32" t="s">
        <v>319</v>
      </c>
      <c r="I81" s="32"/>
      <c r="J81" s="77"/>
      <c r="K81" s="45"/>
      <c r="L81" s="45"/>
      <c r="M81" s="33" t="s">
        <v>46</v>
      </c>
      <c r="N81" s="45"/>
      <c r="O81" s="45"/>
      <c r="P81" s="45"/>
      <c r="Q81" s="45"/>
      <c r="R81" s="33" t="s">
        <v>38</v>
      </c>
      <c r="S81" s="32" t="s">
        <v>316</v>
      </c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0">
        <f t="shared" ref="AH81:AI81" si="40">3/34</f>
        <v>8.8235294117647065E-2</v>
      </c>
      <c r="AI81" s="40">
        <f t="shared" si="40"/>
        <v>8.8235294117647065E-2</v>
      </c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</row>
    <row r="82" spans="1:55" ht="12.75">
      <c r="A82" s="32" t="s">
        <v>327</v>
      </c>
      <c r="B82" s="32" t="s">
        <v>287</v>
      </c>
      <c r="C82" s="45"/>
      <c r="D82" s="33" t="s">
        <v>43</v>
      </c>
      <c r="E82" s="45"/>
      <c r="F82" s="59" t="s">
        <v>103</v>
      </c>
      <c r="G82" s="32" t="s">
        <v>288</v>
      </c>
      <c r="H82" s="32" t="s">
        <v>289</v>
      </c>
      <c r="I82" s="32"/>
      <c r="J82" s="77"/>
      <c r="K82" s="45"/>
      <c r="L82" s="45"/>
      <c r="M82" s="33" t="s">
        <v>46</v>
      </c>
      <c r="N82" s="45"/>
      <c r="O82" s="45"/>
      <c r="P82" s="45"/>
      <c r="Q82" s="45"/>
      <c r="R82" s="33" t="s">
        <v>38</v>
      </c>
      <c r="S82" s="32" t="s">
        <v>316</v>
      </c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0">
        <f t="shared" ref="AH82:AI82" si="41">0/26</f>
        <v>0</v>
      </c>
      <c r="AI82" s="40">
        <f t="shared" si="41"/>
        <v>0</v>
      </c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</row>
    <row r="83" spans="1:55" ht="12.75">
      <c r="A83" s="32" t="s">
        <v>334</v>
      </c>
      <c r="B83" s="32" t="s">
        <v>287</v>
      </c>
      <c r="C83" s="45"/>
      <c r="D83" s="33" t="s">
        <v>43</v>
      </c>
      <c r="E83" s="45"/>
      <c r="F83" s="59" t="s">
        <v>178</v>
      </c>
      <c r="G83" s="32" t="s">
        <v>294</v>
      </c>
      <c r="H83" s="32" t="s">
        <v>295</v>
      </c>
      <c r="I83" s="32"/>
      <c r="J83" s="77"/>
      <c r="K83" s="45"/>
      <c r="L83" s="45"/>
      <c r="M83" s="33" t="s">
        <v>46</v>
      </c>
      <c r="N83" s="45"/>
      <c r="O83" s="45"/>
      <c r="P83" s="45"/>
      <c r="Q83" s="45"/>
      <c r="R83" s="33" t="s">
        <v>38</v>
      </c>
      <c r="S83" s="32" t="s">
        <v>316</v>
      </c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0">
        <f t="shared" ref="AH83:AI83" si="42">0/28</f>
        <v>0</v>
      </c>
      <c r="AI83" s="40">
        <f t="shared" si="42"/>
        <v>0</v>
      </c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</row>
    <row r="84" spans="1:55" ht="12.75">
      <c r="A84" s="32" t="s">
        <v>338</v>
      </c>
      <c r="B84" s="32" t="s">
        <v>287</v>
      </c>
      <c r="C84" s="45"/>
      <c r="D84" s="33" t="s">
        <v>43</v>
      </c>
      <c r="E84" s="45"/>
      <c r="F84" s="32" t="s">
        <v>323</v>
      </c>
      <c r="G84" s="32" t="s">
        <v>324</v>
      </c>
      <c r="H84" s="32" t="s">
        <v>325</v>
      </c>
      <c r="I84" s="32"/>
      <c r="J84" s="77"/>
      <c r="K84" s="45"/>
      <c r="L84" s="45"/>
      <c r="M84" s="33" t="s">
        <v>46</v>
      </c>
      <c r="N84" s="45"/>
      <c r="O84" s="45"/>
      <c r="P84" s="45"/>
      <c r="Q84" s="45"/>
      <c r="R84" s="33" t="s">
        <v>38</v>
      </c>
      <c r="S84" s="32" t="s">
        <v>326</v>
      </c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0">
        <f>1/27</f>
        <v>3.7037037037037035E-2</v>
      </c>
      <c r="AI84" s="40">
        <f>0/27</f>
        <v>0</v>
      </c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</row>
    <row r="85" spans="1:55" ht="12.75">
      <c r="A85" s="32" t="s">
        <v>342</v>
      </c>
      <c r="B85" s="32" t="s">
        <v>287</v>
      </c>
      <c r="C85" s="45"/>
      <c r="D85" s="33" t="s">
        <v>43</v>
      </c>
      <c r="E85" s="45"/>
      <c r="F85" s="59" t="s">
        <v>328</v>
      </c>
      <c r="G85" s="32" t="s">
        <v>329</v>
      </c>
      <c r="H85" s="32" t="s">
        <v>330</v>
      </c>
      <c r="I85" s="32"/>
      <c r="J85" s="77"/>
      <c r="K85" s="45"/>
      <c r="L85" s="45"/>
      <c r="M85" s="33" t="s">
        <v>46</v>
      </c>
      <c r="N85" s="45"/>
      <c r="O85" s="45"/>
      <c r="P85" s="45"/>
      <c r="Q85" s="45"/>
      <c r="R85" s="33" t="s">
        <v>38</v>
      </c>
      <c r="S85" s="32" t="s">
        <v>326</v>
      </c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0">
        <f t="shared" ref="AH85:AI85" si="43">1/30</f>
        <v>3.3333333333333333E-2</v>
      </c>
      <c r="AI85" s="40">
        <f t="shared" si="43"/>
        <v>3.3333333333333333E-2</v>
      </c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</row>
    <row r="86" spans="1:55" ht="12.75">
      <c r="A86" s="32" t="s">
        <v>345</v>
      </c>
      <c r="B86" s="32" t="s">
        <v>287</v>
      </c>
      <c r="C86" s="45"/>
      <c r="D86" s="33" t="s">
        <v>43</v>
      </c>
      <c r="E86" s="45"/>
      <c r="F86" s="59" t="s">
        <v>331</v>
      </c>
      <c r="G86" s="32" t="s">
        <v>332</v>
      </c>
      <c r="H86" s="32" t="s">
        <v>333</v>
      </c>
      <c r="I86" s="32"/>
      <c r="J86" s="77"/>
      <c r="K86" s="45"/>
      <c r="L86" s="45"/>
      <c r="M86" s="33" t="s">
        <v>46</v>
      </c>
      <c r="N86" s="45"/>
      <c r="O86" s="45"/>
      <c r="P86" s="45"/>
      <c r="Q86" s="45"/>
      <c r="R86" s="33" t="s">
        <v>38</v>
      </c>
      <c r="S86" s="32" t="s">
        <v>326</v>
      </c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0">
        <f>0/30</f>
        <v>0</v>
      </c>
      <c r="AI86" s="40">
        <f>1/30</f>
        <v>3.3333333333333333E-2</v>
      </c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</row>
    <row r="87" spans="1:55" ht="12.75">
      <c r="A87" s="32" t="s">
        <v>352</v>
      </c>
      <c r="B87" s="32" t="s">
        <v>287</v>
      </c>
      <c r="C87" s="45"/>
      <c r="D87" s="33" t="s">
        <v>43</v>
      </c>
      <c r="E87" s="45"/>
      <c r="F87" s="32" t="s">
        <v>335</v>
      </c>
      <c r="G87" s="32" t="s">
        <v>336</v>
      </c>
      <c r="H87" s="32" t="s">
        <v>337</v>
      </c>
      <c r="I87" s="32"/>
      <c r="J87" s="77"/>
      <c r="K87" s="45"/>
      <c r="L87" s="45"/>
      <c r="M87" s="33" t="s">
        <v>46</v>
      </c>
      <c r="N87" s="45"/>
      <c r="O87" s="45"/>
      <c r="P87" s="45"/>
      <c r="Q87" s="45"/>
      <c r="R87" s="33" t="s">
        <v>38</v>
      </c>
      <c r="S87" s="32" t="s">
        <v>326</v>
      </c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0">
        <f t="shared" ref="AH87:AI87" si="44">0/28</f>
        <v>0</v>
      </c>
      <c r="AI87" s="40">
        <f t="shared" si="44"/>
        <v>0</v>
      </c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</row>
    <row r="88" spans="1:55" ht="12.75">
      <c r="A88" s="32" t="s">
        <v>356</v>
      </c>
      <c r="B88" s="32" t="s">
        <v>287</v>
      </c>
      <c r="C88" s="45"/>
      <c r="D88" s="33" t="s">
        <v>43</v>
      </c>
      <c r="E88" s="45"/>
      <c r="F88" s="32" t="s">
        <v>339</v>
      </c>
      <c r="G88" s="32" t="s">
        <v>340</v>
      </c>
      <c r="H88" s="32" t="s">
        <v>341</v>
      </c>
      <c r="I88" s="32"/>
      <c r="J88" s="77"/>
      <c r="K88" s="45"/>
      <c r="L88" s="45"/>
      <c r="M88" s="33" t="s">
        <v>46</v>
      </c>
      <c r="N88" s="45"/>
      <c r="O88" s="45"/>
      <c r="P88" s="45"/>
      <c r="Q88" s="45"/>
      <c r="R88" s="33" t="s">
        <v>38</v>
      </c>
      <c r="S88" s="32" t="s">
        <v>326</v>
      </c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0">
        <f t="shared" ref="AH88:AI88" si="45">0/30</f>
        <v>0</v>
      </c>
      <c r="AI88" s="40">
        <f t="shared" si="45"/>
        <v>0</v>
      </c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</row>
    <row r="89" spans="1:55" ht="12.75">
      <c r="A89" s="32" t="s">
        <v>359</v>
      </c>
      <c r="B89" s="32" t="s">
        <v>287</v>
      </c>
      <c r="C89" s="45"/>
      <c r="D89" s="33" t="s">
        <v>43</v>
      </c>
      <c r="E89" s="45"/>
      <c r="F89" s="32" t="s">
        <v>225</v>
      </c>
      <c r="G89" s="32" t="s">
        <v>343</v>
      </c>
      <c r="H89" s="32" t="s">
        <v>344</v>
      </c>
      <c r="I89" s="32"/>
      <c r="J89" s="77"/>
      <c r="K89" s="45"/>
      <c r="L89" s="45"/>
      <c r="M89" s="33" t="s">
        <v>46</v>
      </c>
      <c r="N89" s="45"/>
      <c r="O89" s="45"/>
      <c r="P89" s="45"/>
      <c r="Q89" s="45"/>
      <c r="R89" s="33" t="s">
        <v>38</v>
      </c>
      <c r="S89" s="32" t="s">
        <v>326</v>
      </c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0">
        <f t="shared" ref="AH89:AH90" si="46">0/30</f>
        <v>0</v>
      </c>
      <c r="AI89" s="40">
        <f>5/30</f>
        <v>0.16666666666666666</v>
      </c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</row>
    <row r="90" spans="1:55" ht="12.75">
      <c r="A90" s="32" t="s">
        <v>361</v>
      </c>
      <c r="B90" s="32" t="s">
        <v>287</v>
      </c>
      <c r="C90" s="45"/>
      <c r="D90" s="33" t="s">
        <v>43</v>
      </c>
      <c r="E90" s="45"/>
      <c r="F90" s="32" t="s">
        <v>346</v>
      </c>
      <c r="G90" s="32" t="s">
        <v>347</v>
      </c>
      <c r="H90" s="32" t="s">
        <v>348</v>
      </c>
      <c r="I90" s="32"/>
      <c r="J90" s="77"/>
      <c r="K90" s="45"/>
      <c r="L90" s="45"/>
      <c r="M90" s="33" t="s">
        <v>46</v>
      </c>
      <c r="N90" s="45"/>
      <c r="O90" s="45"/>
      <c r="P90" s="45"/>
      <c r="Q90" s="45"/>
      <c r="R90" s="33" t="s">
        <v>38</v>
      </c>
      <c r="S90" s="32" t="s">
        <v>326</v>
      </c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0">
        <f t="shared" si="46"/>
        <v>0</v>
      </c>
      <c r="AI90" s="40">
        <f>0/30</f>
        <v>0</v>
      </c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</row>
    <row r="91" spans="1:55" ht="12.75">
      <c r="A91" s="32" t="s">
        <v>363</v>
      </c>
      <c r="B91" s="32" t="s">
        <v>287</v>
      </c>
      <c r="C91" s="45"/>
      <c r="D91" s="33" t="s">
        <v>43</v>
      </c>
      <c r="E91" s="45"/>
      <c r="F91" s="32" t="s">
        <v>349</v>
      </c>
      <c r="G91" s="32" t="s">
        <v>350</v>
      </c>
      <c r="H91" s="32" t="s">
        <v>351</v>
      </c>
      <c r="I91" s="32"/>
      <c r="J91" s="77"/>
      <c r="K91" s="45"/>
      <c r="L91" s="45"/>
      <c r="M91" s="33" t="s">
        <v>46</v>
      </c>
      <c r="N91" s="45"/>
      <c r="O91" s="45"/>
      <c r="P91" s="45"/>
      <c r="Q91" s="45"/>
      <c r="R91" s="33" t="s">
        <v>38</v>
      </c>
      <c r="S91" s="32" t="s">
        <v>326</v>
      </c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0">
        <f>0/32</f>
        <v>0</v>
      </c>
      <c r="AI91" s="40">
        <f>1/32</f>
        <v>3.125E-2</v>
      </c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</row>
    <row r="92" spans="1:55" ht="12.75">
      <c r="A92" s="32" t="s">
        <v>368</v>
      </c>
      <c r="B92" s="32" t="s">
        <v>287</v>
      </c>
      <c r="C92" s="45"/>
      <c r="D92" s="33" t="s">
        <v>43</v>
      </c>
      <c r="E92" s="45"/>
      <c r="F92" s="33" t="s">
        <v>128</v>
      </c>
      <c r="G92" s="32" t="s">
        <v>353</v>
      </c>
      <c r="H92" s="32" t="s">
        <v>354</v>
      </c>
      <c r="I92" s="32"/>
      <c r="J92" s="77"/>
      <c r="K92" s="45"/>
      <c r="L92" s="45"/>
      <c r="M92" s="33" t="s">
        <v>46</v>
      </c>
      <c r="N92" s="45"/>
      <c r="O92" s="45"/>
      <c r="P92" s="45"/>
      <c r="Q92" s="45"/>
      <c r="R92" s="33" t="s">
        <v>38</v>
      </c>
      <c r="S92" s="32" t="s">
        <v>355</v>
      </c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0">
        <f t="shared" ref="AH92:AI92" si="47">0/30</f>
        <v>0</v>
      </c>
      <c r="AI92" s="40">
        <f t="shared" si="47"/>
        <v>0</v>
      </c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</row>
    <row r="93" spans="1:55" ht="12.75">
      <c r="A93" s="32" t="s">
        <v>371</v>
      </c>
      <c r="B93" s="32" t="s">
        <v>287</v>
      </c>
      <c r="C93" s="45"/>
      <c r="D93" s="33" t="s">
        <v>43</v>
      </c>
      <c r="E93" s="45"/>
      <c r="F93" s="32" t="s">
        <v>128</v>
      </c>
      <c r="G93" s="32" t="s">
        <v>353</v>
      </c>
      <c r="H93" s="32" t="s">
        <v>354</v>
      </c>
      <c r="I93" s="32"/>
      <c r="J93" s="32"/>
      <c r="K93" s="45"/>
      <c r="L93" s="45"/>
      <c r="M93" s="33" t="s">
        <v>46</v>
      </c>
      <c r="N93" s="45"/>
      <c r="O93" s="45"/>
      <c r="P93" s="45"/>
      <c r="Q93" s="45"/>
      <c r="R93" s="33" t="s">
        <v>38</v>
      </c>
      <c r="S93" s="32" t="s">
        <v>357</v>
      </c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0">
        <f t="shared" ref="AH93:AI93" si="48">0/22</f>
        <v>0</v>
      </c>
      <c r="AI93" s="40">
        <f t="shared" si="48"/>
        <v>0</v>
      </c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</row>
    <row r="94" spans="1:55" ht="12.75">
      <c r="A94" s="32" t="s">
        <v>375</v>
      </c>
      <c r="B94" s="32" t="s">
        <v>287</v>
      </c>
      <c r="C94" s="45"/>
      <c r="D94" s="33" t="s">
        <v>43</v>
      </c>
      <c r="E94" s="45"/>
      <c r="F94" s="32" t="s">
        <v>358</v>
      </c>
      <c r="G94" s="73">
        <v>-31.08</v>
      </c>
      <c r="H94" s="73">
        <v>-63.79</v>
      </c>
      <c r="I94" s="32"/>
      <c r="J94" s="45"/>
      <c r="K94" s="45"/>
      <c r="L94" s="45"/>
      <c r="M94" s="33" t="s">
        <v>46</v>
      </c>
      <c r="N94" s="32" t="s">
        <v>360</v>
      </c>
      <c r="O94" s="45"/>
      <c r="P94" s="45"/>
      <c r="Q94" s="45"/>
      <c r="R94" s="33" t="s">
        <v>38</v>
      </c>
      <c r="S94" s="32" t="s">
        <v>357</v>
      </c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0">
        <f>3/28</f>
        <v>0.10714285714285714</v>
      </c>
      <c r="AI94" s="40">
        <f>1/28</f>
        <v>3.5714285714285712E-2</v>
      </c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</row>
    <row r="95" spans="1:55" ht="12.75">
      <c r="A95" s="32" t="s">
        <v>379</v>
      </c>
      <c r="B95" s="32" t="s">
        <v>287</v>
      </c>
      <c r="C95" s="45"/>
      <c r="D95" s="33" t="s">
        <v>43</v>
      </c>
      <c r="E95" s="45"/>
      <c r="F95" s="32" t="s">
        <v>358</v>
      </c>
      <c r="G95" s="73">
        <v>-31.08</v>
      </c>
      <c r="H95" s="73">
        <v>-63.79</v>
      </c>
      <c r="I95" s="32"/>
      <c r="J95" s="45"/>
      <c r="K95" s="45"/>
      <c r="L95" s="45"/>
      <c r="M95" s="33" t="s">
        <v>46</v>
      </c>
      <c r="N95" s="32"/>
      <c r="O95" s="45"/>
      <c r="P95" s="45"/>
      <c r="Q95" s="45"/>
      <c r="R95" s="33" t="s">
        <v>38</v>
      </c>
      <c r="S95" s="32" t="s">
        <v>357</v>
      </c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0">
        <f t="shared" ref="AH95:AI95" si="49">0/30</f>
        <v>0</v>
      </c>
      <c r="AI95" s="40">
        <f t="shared" si="49"/>
        <v>0</v>
      </c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</row>
    <row r="96" spans="1:55" ht="12.75">
      <c r="A96" s="32" t="s">
        <v>381</v>
      </c>
      <c r="B96" s="32" t="s">
        <v>287</v>
      </c>
      <c r="C96" s="45"/>
      <c r="D96" s="33" t="s">
        <v>43</v>
      </c>
      <c r="E96" s="45"/>
      <c r="F96" s="32" t="s">
        <v>358</v>
      </c>
      <c r="G96" s="73">
        <v>-31.08</v>
      </c>
      <c r="H96" s="73">
        <v>-63.79</v>
      </c>
      <c r="I96" s="32"/>
      <c r="J96" s="45"/>
      <c r="K96" s="45"/>
      <c r="L96" s="45"/>
      <c r="M96" s="33" t="s">
        <v>46</v>
      </c>
      <c r="N96" s="32" t="s">
        <v>362</v>
      </c>
      <c r="O96" s="45"/>
      <c r="P96" s="45"/>
      <c r="Q96" s="45"/>
      <c r="R96" s="33" t="s">
        <v>38</v>
      </c>
      <c r="S96" s="32" t="s">
        <v>357</v>
      </c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0">
        <f t="shared" ref="AH96:AI96" si="50">0/30</f>
        <v>0</v>
      </c>
      <c r="AI96" s="40">
        <f t="shared" si="50"/>
        <v>0</v>
      </c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</row>
    <row r="97" spans="1:55" ht="12.75">
      <c r="A97" s="32" t="s">
        <v>385</v>
      </c>
      <c r="B97" s="32" t="s">
        <v>287</v>
      </c>
      <c r="C97" s="45"/>
      <c r="D97" s="33" t="s">
        <v>43</v>
      </c>
      <c r="E97" s="45"/>
      <c r="F97" s="33" t="s">
        <v>364</v>
      </c>
      <c r="G97" s="74" t="s">
        <v>365</v>
      </c>
      <c r="H97" s="74" t="s">
        <v>366</v>
      </c>
      <c r="I97" s="32"/>
      <c r="J97" s="77"/>
      <c r="K97" s="45"/>
      <c r="L97" s="45"/>
      <c r="M97" s="33" t="s">
        <v>46</v>
      </c>
      <c r="N97" s="45"/>
      <c r="O97" s="45"/>
      <c r="P97" s="45"/>
      <c r="Q97" s="45"/>
      <c r="R97" s="33" t="s">
        <v>38</v>
      </c>
      <c r="S97" s="32" t="s">
        <v>367</v>
      </c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0">
        <f t="shared" ref="AH97:AI97" si="51">0/19</f>
        <v>0</v>
      </c>
      <c r="AI97" s="40">
        <f t="shared" si="51"/>
        <v>0</v>
      </c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</row>
    <row r="98" spans="1:55" ht="12.75">
      <c r="A98" s="33">
        <v>22270</v>
      </c>
      <c r="B98" s="79" t="s">
        <v>56</v>
      </c>
      <c r="C98" s="45"/>
      <c r="D98" s="33" t="s">
        <v>43</v>
      </c>
      <c r="E98" s="45"/>
      <c r="F98" s="80" t="s">
        <v>369</v>
      </c>
      <c r="G98" s="32" t="s">
        <v>245</v>
      </c>
      <c r="H98" s="32" t="s">
        <v>246</v>
      </c>
      <c r="I98" s="83"/>
      <c r="J98" s="77"/>
      <c r="K98" s="45"/>
      <c r="L98" s="45"/>
      <c r="M98" s="33" t="s">
        <v>46</v>
      </c>
      <c r="N98" s="33"/>
      <c r="O98" s="45"/>
      <c r="P98" s="45"/>
      <c r="Q98" s="45"/>
      <c r="R98" s="33" t="s">
        <v>38</v>
      </c>
      <c r="S98" s="83" t="s">
        <v>370</v>
      </c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0">
        <f t="shared" ref="AH98:AI98" si="52">0/26</f>
        <v>0</v>
      </c>
      <c r="AI98" s="40">
        <f t="shared" si="52"/>
        <v>0</v>
      </c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</row>
    <row r="99" spans="1:55" ht="12.75">
      <c r="A99" s="33">
        <v>22271</v>
      </c>
      <c r="B99" s="43" t="s">
        <v>56</v>
      </c>
      <c r="C99" s="45"/>
      <c r="D99" s="33" t="s">
        <v>43</v>
      </c>
      <c r="E99" s="45"/>
      <c r="F99" s="33" t="s">
        <v>186</v>
      </c>
      <c r="G99" s="32" t="s">
        <v>372</v>
      </c>
      <c r="H99" s="32" t="s">
        <v>373</v>
      </c>
      <c r="I99" s="83"/>
      <c r="J99" s="77"/>
      <c r="K99" s="45"/>
      <c r="L99" s="45"/>
      <c r="M99" s="33" t="s">
        <v>46</v>
      </c>
      <c r="N99" s="33"/>
      <c r="O99" s="45"/>
      <c r="P99" s="45"/>
      <c r="Q99" s="45"/>
      <c r="R99" s="33" t="s">
        <v>38</v>
      </c>
      <c r="S99" s="81" t="s">
        <v>374</v>
      </c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0">
        <f t="shared" ref="AH99:AI99" si="53">0/29</f>
        <v>0</v>
      </c>
      <c r="AI99" s="40">
        <f t="shared" si="53"/>
        <v>0</v>
      </c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</row>
    <row r="100" spans="1:55" ht="12.75">
      <c r="A100" s="33">
        <v>22307</v>
      </c>
      <c r="B100" s="43" t="s">
        <v>56</v>
      </c>
      <c r="C100" s="45"/>
      <c r="D100" s="33" t="s">
        <v>43</v>
      </c>
      <c r="E100" s="45"/>
      <c r="F100" s="33" t="s">
        <v>102</v>
      </c>
      <c r="G100" s="32" t="s">
        <v>376</v>
      </c>
      <c r="H100" s="32" t="s">
        <v>377</v>
      </c>
      <c r="I100" s="32"/>
      <c r="J100" s="77"/>
      <c r="K100" s="45"/>
      <c r="L100" s="45"/>
      <c r="M100" s="33" t="s">
        <v>46</v>
      </c>
      <c r="N100" s="33"/>
      <c r="O100" s="45"/>
      <c r="P100" s="45"/>
      <c r="Q100" s="45"/>
      <c r="R100" s="33" t="s">
        <v>38</v>
      </c>
      <c r="S100" s="32" t="s">
        <v>378</v>
      </c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0">
        <f t="shared" ref="AH100:AI100" si="54">0/26</f>
        <v>0</v>
      </c>
      <c r="AI100" s="40">
        <f t="shared" si="54"/>
        <v>0</v>
      </c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</row>
    <row r="101" spans="1:55" ht="12.75">
      <c r="A101" s="33">
        <v>22308</v>
      </c>
      <c r="B101" s="79" t="s">
        <v>56</v>
      </c>
      <c r="C101" s="45"/>
      <c r="D101" s="33" t="s">
        <v>43</v>
      </c>
      <c r="E101" s="45"/>
      <c r="F101" s="33" t="s">
        <v>45</v>
      </c>
      <c r="G101" s="32" t="s">
        <v>253</v>
      </c>
      <c r="H101" s="32" t="s">
        <v>254</v>
      </c>
      <c r="I101" s="32"/>
      <c r="J101" s="77"/>
      <c r="K101" s="45"/>
      <c r="L101" s="45"/>
      <c r="M101" s="33" t="s">
        <v>46</v>
      </c>
      <c r="N101" s="33"/>
      <c r="O101" s="45"/>
      <c r="P101" s="45"/>
      <c r="Q101" s="45"/>
      <c r="R101" s="33" t="s">
        <v>38</v>
      </c>
      <c r="S101" s="32" t="s">
        <v>380</v>
      </c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0">
        <f>0/23</f>
        <v>0</v>
      </c>
      <c r="AI101" s="40">
        <f>4/23</f>
        <v>0.17391304347826086</v>
      </c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</row>
    <row r="102" spans="1:55" ht="12.75">
      <c r="A102" s="33">
        <v>22309</v>
      </c>
      <c r="B102" s="43" t="s">
        <v>56</v>
      </c>
      <c r="C102" s="45"/>
      <c r="D102" s="33" t="s">
        <v>43</v>
      </c>
      <c r="E102" s="45"/>
      <c r="F102" s="33" t="s">
        <v>382</v>
      </c>
      <c r="G102" s="32" t="s">
        <v>383</v>
      </c>
      <c r="H102" s="32" t="s">
        <v>384</v>
      </c>
      <c r="I102" s="32"/>
      <c r="J102" s="77"/>
      <c r="K102" s="45"/>
      <c r="L102" s="45"/>
      <c r="M102" s="33" t="s">
        <v>46</v>
      </c>
      <c r="N102" s="33"/>
      <c r="O102" s="45"/>
      <c r="P102" s="45"/>
      <c r="Q102" s="45"/>
      <c r="R102" s="33" t="s">
        <v>38</v>
      </c>
      <c r="S102" s="32" t="s">
        <v>380</v>
      </c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0">
        <f t="shared" ref="AH102:AI102" si="55">0/30</f>
        <v>0</v>
      </c>
      <c r="AI102" s="40">
        <f t="shared" si="55"/>
        <v>0</v>
      </c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</row>
    <row r="103" spans="1:55" ht="12.75">
      <c r="A103" s="33">
        <v>22310</v>
      </c>
      <c r="B103" s="43" t="s">
        <v>56</v>
      </c>
      <c r="C103" s="45"/>
      <c r="D103" s="33" t="s">
        <v>43</v>
      </c>
      <c r="E103" s="45"/>
      <c r="F103" s="33" t="s">
        <v>386</v>
      </c>
      <c r="G103" s="32"/>
      <c r="H103" s="32"/>
      <c r="I103" s="32"/>
      <c r="J103" s="77"/>
      <c r="K103" s="45"/>
      <c r="L103" s="45"/>
      <c r="M103" s="33" t="s">
        <v>46</v>
      </c>
      <c r="N103" s="33"/>
      <c r="O103" s="45"/>
      <c r="P103" s="45"/>
      <c r="Q103" s="45"/>
      <c r="R103" s="33" t="s">
        <v>38</v>
      </c>
      <c r="S103" s="32" t="s">
        <v>378</v>
      </c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0">
        <f t="shared" ref="AH103:AI103" si="56">0/26</f>
        <v>0</v>
      </c>
      <c r="AI103" s="40">
        <f t="shared" si="56"/>
        <v>0</v>
      </c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</row>
    <row r="104" spans="1:55" ht="12.75">
      <c r="A104" s="33">
        <v>22311</v>
      </c>
      <c r="B104" s="79" t="s">
        <v>56</v>
      </c>
      <c r="C104" s="45"/>
      <c r="D104" s="33" t="s">
        <v>43</v>
      </c>
      <c r="E104" s="45"/>
      <c r="F104" s="33" t="s">
        <v>387</v>
      </c>
      <c r="G104" s="73">
        <v>-33.01003</v>
      </c>
      <c r="H104" s="73">
        <v>-64.16995</v>
      </c>
      <c r="I104" s="32"/>
      <c r="J104" s="77"/>
      <c r="K104" s="45"/>
      <c r="L104" s="45"/>
      <c r="M104" s="33" t="s">
        <v>46</v>
      </c>
      <c r="N104" s="33"/>
      <c r="O104" s="45"/>
      <c r="P104" s="45"/>
      <c r="Q104" s="45"/>
      <c r="R104" s="33" t="s">
        <v>38</v>
      </c>
      <c r="S104" s="32" t="s">
        <v>388</v>
      </c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0">
        <f t="shared" ref="AH104:AI104" si="57">0/29</f>
        <v>0</v>
      </c>
      <c r="AI104" s="40">
        <f t="shared" si="57"/>
        <v>0</v>
      </c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</row>
    <row r="105" spans="1:55" ht="12.75">
      <c r="A105" s="33">
        <v>22314</v>
      </c>
      <c r="B105" s="43" t="s">
        <v>56</v>
      </c>
      <c r="C105" s="45"/>
      <c r="D105" s="33" t="s">
        <v>43</v>
      </c>
      <c r="E105" s="45"/>
      <c r="F105" s="33" t="s">
        <v>53</v>
      </c>
      <c r="G105" s="32" t="s">
        <v>389</v>
      </c>
      <c r="H105" s="32" t="s">
        <v>390</v>
      </c>
      <c r="I105" s="32"/>
      <c r="J105" s="77"/>
      <c r="K105" s="45"/>
      <c r="L105" s="45"/>
      <c r="M105" s="33" t="s">
        <v>46</v>
      </c>
      <c r="N105" s="33"/>
      <c r="O105" s="45"/>
      <c r="P105" s="45"/>
      <c r="Q105" s="45"/>
      <c r="R105" s="33" t="s">
        <v>38</v>
      </c>
      <c r="S105" s="32" t="s">
        <v>388</v>
      </c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0">
        <f t="shared" ref="AH105:AI105" si="58">0/27</f>
        <v>0</v>
      </c>
      <c r="AI105" s="40">
        <f t="shared" si="58"/>
        <v>0</v>
      </c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</row>
    <row r="106" spans="1:55" ht="12.75">
      <c r="A106" s="33">
        <v>22315</v>
      </c>
      <c r="B106" s="43" t="s">
        <v>56</v>
      </c>
      <c r="C106" s="45"/>
      <c r="D106" s="33" t="s">
        <v>43</v>
      </c>
      <c r="E106" s="45"/>
      <c r="F106" s="84" t="s">
        <v>391</v>
      </c>
      <c r="G106" s="32" t="s">
        <v>392</v>
      </c>
      <c r="H106" s="32" t="s">
        <v>393</v>
      </c>
      <c r="I106" s="32"/>
      <c r="J106" s="77"/>
      <c r="K106" s="45"/>
      <c r="L106" s="45"/>
      <c r="M106" s="33" t="s">
        <v>46</v>
      </c>
      <c r="N106" s="33"/>
      <c r="O106" s="45"/>
      <c r="P106" s="45"/>
      <c r="Q106" s="45"/>
      <c r="R106" s="33" t="s">
        <v>38</v>
      </c>
      <c r="S106" s="32" t="s">
        <v>394</v>
      </c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0">
        <f t="shared" ref="AH106:AI106" si="59">0/27</f>
        <v>0</v>
      </c>
      <c r="AI106" s="40">
        <f t="shared" si="59"/>
        <v>0</v>
      </c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</row>
    <row r="107" spans="1:55" ht="12.75">
      <c r="A107" s="33">
        <v>22322</v>
      </c>
      <c r="B107" s="79" t="s">
        <v>56</v>
      </c>
      <c r="C107" s="45"/>
      <c r="D107" s="33" t="s">
        <v>43</v>
      </c>
      <c r="E107" s="45"/>
      <c r="F107" s="84" t="s">
        <v>395</v>
      </c>
      <c r="G107" s="32" t="s">
        <v>245</v>
      </c>
      <c r="H107" s="32" t="s">
        <v>246</v>
      </c>
      <c r="I107" s="32"/>
      <c r="J107" s="77"/>
      <c r="K107" s="45"/>
      <c r="L107" s="45"/>
      <c r="M107" s="33" t="s">
        <v>46</v>
      </c>
      <c r="N107" s="33"/>
      <c r="O107" s="45"/>
      <c r="P107" s="45"/>
      <c r="Q107" s="45"/>
      <c r="R107" s="33" t="s">
        <v>38</v>
      </c>
      <c r="S107" s="32" t="s">
        <v>378</v>
      </c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0">
        <f t="shared" ref="AH107:AI107" si="60">0/30</f>
        <v>0</v>
      </c>
      <c r="AI107" s="40">
        <f t="shared" si="60"/>
        <v>0</v>
      </c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</row>
    <row r="108" spans="1:55" ht="12.75">
      <c r="A108" s="33">
        <v>22369</v>
      </c>
      <c r="B108" s="43" t="s">
        <v>56</v>
      </c>
      <c r="C108" s="45"/>
      <c r="D108" s="33" t="s">
        <v>43</v>
      </c>
      <c r="E108" s="45"/>
      <c r="F108" s="33" t="s">
        <v>59</v>
      </c>
      <c r="G108" s="32" t="s">
        <v>396</v>
      </c>
      <c r="H108" s="32" t="s">
        <v>397</v>
      </c>
      <c r="I108" s="32"/>
      <c r="J108" s="77"/>
      <c r="K108" s="45"/>
      <c r="L108" s="45"/>
      <c r="M108" s="33" t="s">
        <v>46</v>
      </c>
      <c r="N108" s="33"/>
      <c r="O108" s="45"/>
      <c r="P108" s="45"/>
      <c r="Q108" s="45"/>
      <c r="R108" s="33" t="s">
        <v>38</v>
      </c>
      <c r="S108" s="32" t="s">
        <v>398</v>
      </c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0">
        <f t="shared" ref="AH108:AI108" si="61">0/31</f>
        <v>0</v>
      </c>
      <c r="AI108" s="40">
        <f t="shared" si="61"/>
        <v>0</v>
      </c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</row>
    <row r="109" spans="1:55" ht="12.75">
      <c r="A109" s="33">
        <v>22370</v>
      </c>
      <c r="B109" s="79" t="s">
        <v>56</v>
      </c>
      <c r="C109" s="45"/>
      <c r="D109" s="33" t="s">
        <v>43</v>
      </c>
      <c r="E109" s="45"/>
      <c r="F109" s="33" t="s">
        <v>59</v>
      </c>
      <c r="G109" s="32" t="s">
        <v>396</v>
      </c>
      <c r="H109" s="32" t="s">
        <v>397</v>
      </c>
      <c r="I109" s="32"/>
      <c r="J109" s="77"/>
      <c r="K109" s="45"/>
      <c r="L109" s="45"/>
      <c r="M109" s="33" t="s">
        <v>46</v>
      </c>
      <c r="N109" s="33"/>
      <c r="O109" s="45"/>
      <c r="P109" s="45"/>
      <c r="Q109" s="45"/>
      <c r="R109" s="33" t="s">
        <v>38</v>
      </c>
      <c r="S109" s="32" t="s">
        <v>398</v>
      </c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0">
        <f t="shared" ref="AH109:AI109" si="62">0/30</f>
        <v>0</v>
      </c>
      <c r="AI109" s="40">
        <f t="shared" si="62"/>
        <v>0</v>
      </c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</row>
    <row r="110" spans="1:55" ht="12.75">
      <c r="A110" s="33">
        <v>22590</v>
      </c>
      <c r="B110" s="33" t="s">
        <v>61</v>
      </c>
      <c r="C110" s="45"/>
      <c r="D110" s="33" t="s">
        <v>43</v>
      </c>
      <c r="E110" s="45"/>
      <c r="F110" s="2" t="s">
        <v>174</v>
      </c>
      <c r="G110" s="32" t="s">
        <v>399</v>
      </c>
      <c r="H110" s="32" t="s">
        <v>400</v>
      </c>
      <c r="I110" s="32"/>
      <c r="J110" s="77"/>
      <c r="K110" s="45"/>
      <c r="L110" s="45"/>
      <c r="M110" s="33" t="s">
        <v>46</v>
      </c>
      <c r="N110" s="33"/>
      <c r="O110" s="45"/>
      <c r="P110" s="45"/>
      <c r="Q110" s="45"/>
      <c r="R110" s="33" t="s">
        <v>38</v>
      </c>
      <c r="S110" s="85">
        <v>41870</v>
      </c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0">
        <f>0/29</f>
        <v>0</v>
      </c>
      <c r="AI110" s="40">
        <f>9/29</f>
        <v>0.31034482758620691</v>
      </c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</row>
    <row r="111" spans="1:55" ht="12.75">
      <c r="A111" s="33">
        <v>22593</v>
      </c>
      <c r="B111" s="33" t="s">
        <v>61</v>
      </c>
      <c r="C111" s="45"/>
      <c r="D111" s="33" t="s">
        <v>43</v>
      </c>
      <c r="E111" s="45"/>
      <c r="F111" s="2" t="s">
        <v>401</v>
      </c>
      <c r="G111" s="32" t="s">
        <v>402</v>
      </c>
      <c r="H111" s="32" t="s">
        <v>403</v>
      </c>
      <c r="I111" s="32"/>
      <c r="J111" s="77"/>
      <c r="K111" s="45"/>
      <c r="L111" s="45"/>
      <c r="M111" s="33" t="s">
        <v>46</v>
      </c>
      <c r="N111" s="33"/>
      <c r="O111" s="45"/>
      <c r="P111" s="45"/>
      <c r="Q111" s="45"/>
      <c r="R111" s="33" t="s">
        <v>38</v>
      </c>
      <c r="S111" s="85" t="s">
        <v>404</v>
      </c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0">
        <f>0/20</f>
        <v>0</v>
      </c>
      <c r="AI111" s="40">
        <f>2/35</f>
        <v>5.7142857142857141E-2</v>
      </c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</row>
    <row r="112" spans="1:55" ht="12.75">
      <c r="A112" s="33">
        <v>22594</v>
      </c>
      <c r="B112" s="33" t="s">
        <v>61</v>
      </c>
      <c r="C112" s="45"/>
      <c r="D112" s="33" t="s">
        <v>43</v>
      </c>
      <c r="E112" s="45"/>
      <c r="F112" s="2" t="s">
        <v>126</v>
      </c>
      <c r="G112" s="32" t="s">
        <v>250</v>
      </c>
      <c r="H112" s="32" t="s">
        <v>251</v>
      </c>
      <c r="I112" s="32"/>
      <c r="J112" s="77"/>
      <c r="K112" s="45"/>
      <c r="L112" s="45"/>
      <c r="M112" s="33" t="s">
        <v>46</v>
      </c>
      <c r="N112" s="33"/>
      <c r="O112" s="45"/>
      <c r="P112" s="45"/>
      <c r="Q112" s="45"/>
      <c r="R112" s="33" t="s">
        <v>38</v>
      </c>
      <c r="S112" s="85">
        <v>41870</v>
      </c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0">
        <f>0/28</f>
        <v>0</v>
      </c>
      <c r="AI112" s="40">
        <f>1/28</f>
        <v>3.5714285714285712E-2</v>
      </c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</row>
    <row r="113" spans="1:55" ht="12.75">
      <c r="A113" s="33">
        <v>22596</v>
      </c>
      <c r="B113" s="33" t="s">
        <v>61</v>
      </c>
      <c r="C113" s="45"/>
      <c r="D113" s="33" t="s">
        <v>43</v>
      </c>
      <c r="E113" s="45"/>
      <c r="F113" s="2" t="s">
        <v>405</v>
      </c>
      <c r="G113" s="64">
        <v>-32.669401000000001</v>
      </c>
      <c r="H113" s="64">
        <v>-62.286425000000001</v>
      </c>
      <c r="I113" s="32"/>
      <c r="J113" s="77"/>
      <c r="K113" s="45"/>
      <c r="L113" s="45"/>
      <c r="M113" s="33" t="s">
        <v>46</v>
      </c>
      <c r="N113" s="33"/>
      <c r="O113" s="45"/>
      <c r="P113" s="45"/>
      <c r="Q113" s="45"/>
      <c r="R113" s="33" t="s">
        <v>38</v>
      </c>
      <c r="S113" s="85">
        <v>41899</v>
      </c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0">
        <f t="shared" ref="AH113:AI113" si="63">0/22</f>
        <v>0</v>
      </c>
      <c r="AI113" s="40">
        <f t="shared" si="63"/>
        <v>0</v>
      </c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</row>
    <row r="114" spans="1:55" ht="12.75">
      <c r="A114" s="33">
        <v>22625</v>
      </c>
      <c r="B114" s="33" t="s">
        <v>61</v>
      </c>
      <c r="C114" s="45"/>
      <c r="D114" s="33" t="s">
        <v>43</v>
      </c>
      <c r="E114" s="45"/>
      <c r="F114" s="84" t="s">
        <v>178</v>
      </c>
      <c r="G114" s="32" t="s">
        <v>294</v>
      </c>
      <c r="H114" s="32" t="s">
        <v>295</v>
      </c>
      <c r="I114" s="32"/>
      <c r="J114" s="77"/>
      <c r="K114" s="45"/>
      <c r="L114" s="45"/>
      <c r="M114" s="33" t="s">
        <v>46</v>
      </c>
      <c r="N114" s="33"/>
      <c r="O114" s="45"/>
      <c r="P114" s="45"/>
      <c r="Q114" s="45"/>
      <c r="R114" s="33" t="s">
        <v>38</v>
      </c>
      <c r="S114" s="85">
        <v>41781</v>
      </c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0">
        <f>0/31</f>
        <v>0</v>
      </c>
      <c r="AI114" s="40">
        <f>26/31</f>
        <v>0.83870967741935487</v>
      </c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</row>
    <row r="115" spans="1:55" ht="12.75">
      <c r="A115" s="33">
        <v>22632</v>
      </c>
      <c r="B115" s="33" t="s">
        <v>61</v>
      </c>
      <c r="C115" s="45"/>
      <c r="D115" s="33" t="s">
        <v>43</v>
      </c>
      <c r="E115" s="45"/>
      <c r="F115" s="33" t="s">
        <v>45</v>
      </c>
      <c r="G115" s="32" t="s">
        <v>253</v>
      </c>
      <c r="H115" s="32" t="s">
        <v>254</v>
      </c>
      <c r="I115" s="32"/>
      <c r="J115" s="77"/>
      <c r="K115" s="45"/>
      <c r="L115" s="45"/>
      <c r="M115" s="33" t="s">
        <v>46</v>
      </c>
      <c r="N115" s="33"/>
      <c r="O115" s="45"/>
      <c r="P115" s="45"/>
      <c r="Q115" s="45"/>
      <c r="R115" s="33" t="s">
        <v>38</v>
      </c>
      <c r="S115" s="85">
        <v>42037</v>
      </c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0">
        <f>0/29</f>
        <v>0</v>
      </c>
      <c r="AI115" s="40">
        <f>2/29</f>
        <v>6.8965517241379309E-2</v>
      </c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</row>
    <row r="116" spans="1:55" ht="12.75">
      <c r="A116" s="33">
        <v>22669</v>
      </c>
      <c r="B116" s="33" t="s">
        <v>61</v>
      </c>
      <c r="C116" s="45"/>
      <c r="D116" s="33" t="s">
        <v>43</v>
      </c>
      <c r="E116" s="45"/>
      <c r="F116" s="32" t="s">
        <v>406</v>
      </c>
      <c r="G116" s="32" t="s">
        <v>407</v>
      </c>
      <c r="H116" s="32" t="s">
        <v>408</v>
      </c>
      <c r="I116" s="32"/>
      <c r="J116" s="77"/>
      <c r="K116" s="45"/>
      <c r="L116" s="45"/>
      <c r="M116" s="33" t="s">
        <v>46</v>
      </c>
      <c r="N116" s="33"/>
      <c r="O116" s="45"/>
      <c r="P116" s="45"/>
      <c r="Q116" s="45"/>
      <c r="R116" s="33" t="s">
        <v>38</v>
      </c>
      <c r="S116" s="85">
        <v>41821</v>
      </c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0">
        <f t="shared" ref="AH116:AI116" si="64">0/26</f>
        <v>0</v>
      </c>
      <c r="AI116" s="40">
        <f t="shared" si="64"/>
        <v>0</v>
      </c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</row>
    <row r="117" spans="1:55" ht="12.75">
      <c r="A117" s="33">
        <v>22670</v>
      </c>
      <c r="B117" s="33" t="s">
        <v>61</v>
      </c>
      <c r="C117" s="45"/>
      <c r="D117" s="33" t="s">
        <v>43</v>
      </c>
      <c r="E117" s="45"/>
      <c r="F117" s="32" t="s">
        <v>423</v>
      </c>
      <c r="G117" s="73">
        <v>-30.866700000000002</v>
      </c>
      <c r="H117" s="73">
        <v>-62.033299999999997</v>
      </c>
      <c r="I117" s="32"/>
      <c r="J117" s="77"/>
      <c r="K117" s="45"/>
      <c r="L117" s="45"/>
      <c r="M117" s="33" t="s">
        <v>46</v>
      </c>
      <c r="N117" s="33"/>
      <c r="O117" s="45"/>
      <c r="P117" s="45"/>
      <c r="Q117" s="45"/>
      <c r="R117" s="33" t="s">
        <v>38</v>
      </c>
      <c r="S117" s="85" t="s">
        <v>410</v>
      </c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0">
        <f t="shared" ref="AH117:AI117" si="65">0/43</f>
        <v>0</v>
      </c>
      <c r="AI117" s="40">
        <f t="shared" si="65"/>
        <v>0</v>
      </c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</row>
    <row r="118" spans="1:55" ht="12.75">
      <c r="A118" s="33">
        <v>22671</v>
      </c>
      <c r="B118" s="33" t="s">
        <v>61</v>
      </c>
      <c r="C118" s="45"/>
      <c r="D118" s="33" t="s">
        <v>43</v>
      </c>
      <c r="E118" s="45"/>
      <c r="F118" s="32" t="s">
        <v>411</v>
      </c>
      <c r="G118" s="73">
        <v>-30.909223999999998</v>
      </c>
      <c r="H118" s="73">
        <v>-62.219374999999999</v>
      </c>
      <c r="I118" s="32"/>
      <c r="J118" s="77"/>
      <c r="K118" s="45"/>
      <c r="L118" s="45"/>
      <c r="M118" s="33" t="s">
        <v>46</v>
      </c>
      <c r="N118" s="33"/>
      <c r="O118" s="45"/>
      <c r="P118" s="45"/>
      <c r="Q118" s="45"/>
      <c r="R118" s="33" t="s">
        <v>38</v>
      </c>
      <c r="S118" s="85" t="s">
        <v>412</v>
      </c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0">
        <f t="shared" ref="AH118:AI118" si="66">0/34</f>
        <v>0</v>
      </c>
      <c r="AI118" s="40">
        <f t="shared" si="66"/>
        <v>0</v>
      </c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</row>
    <row r="119" spans="1:55" ht="12.75">
      <c r="A119" s="33">
        <v>22672</v>
      </c>
      <c r="B119" s="33" t="s">
        <v>61</v>
      </c>
      <c r="C119" s="45"/>
      <c r="D119" s="33" t="s">
        <v>43</v>
      </c>
      <c r="E119" s="45"/>
      <c r="F119" s="32" t="s">
        <v>138</v>
      </c>
      <c r="G119" s="32" t="s">
        <v>413</v>
      </c>
      <c r="H119" s="32" t="s">
        <v>414</v>
      </c>
      <c r="I119" s="32"/>
      <c r="J119" s="77"/>
      <c r="K119" s="45"/>
      <c r="L119" s="45"/>
      <c r="M119" s="33" t="s">
        <v>46</v>
      </c>
      <c r="N119" s="33"/>
      <c r="O119" s="45"/>
      <c r="P119" s="45"/>
      <c r="Q119" s="45"/>
      <c r="R119" s="33" t="s">
        <v>38</v>
      </c>
      <c r="S119" s="85" t="s">
        <v>415</v>
      </c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0">
        <f t="shared" ref="AH119:AI119" si="67">0/31</f>
        <v>0</v>
      </c>
      <c r="AI119" s="40">
        <f t="shared" si="67"/>
        <v>0</v>
      </c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</row>
    <row r="120" spans="1:55" ht="12.75">
      <c r="A120" s="33">
        <v>22673</v>
      </c>
      <c r="B120" s="33" t="s">
        <v>61</v>
      </c>
      <c r="C120" s="45"/>
      <c r="D120" s="33" t="s">
        <v>43</v>
      </c>
      <c r="E120" s="45"/>
      <c r="F120" s="33" t="s">
        <v>416</v>
      </c>
      <c r="G120" s="32" t="s">
        <v>417</v>
      </c>
      <c r="H120" s="32" t="s">
        <v>418</v>
      </c>
      <c r="I120" s="32"/>
      <c r="J120" s="33"/>
      <c r="K120" s="45"/>
      <c r="L120" s="45"/>
      <c r="M120" s="33" t="s">
        <v>46</v>
      </c>
      <c r="N120" s="33"/>
      <c r="O120" s="45"/>
      <c r="P120" s="45"/>
      <c r="Q120" s="45"/>
      <c r="R120" s="33" t="s">
        <v>38</v>
      </c>
      <c r="S120" s="85" t="s">
        <v>419</v>
      </c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0">
        <f t="shared" ref="AH120:AI120" si="68">0/32</f>
        <v>0</v>
      </c>
      <c r="AI120" s="40">
        <f t="shared" si="68"/>
        <v>0</v>
      </c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</row>
    <row r="121" spans="1:55" ht="12.75">
      <c r="A121" s="33">
        <v>22680</v>
      </c>
      <c r="B121" s="33" t="s">
        <v>61</v>
      </c>
      <c r="C121" s="45"/>
      <c r="D121" s="33" t="s">
        <v>43</v>
      </c>
      <c r="E121" s="45"/>
      <c r="F121" s="33" t="s">
        <v>420</v>
      </c>
      <c r="G121" s="74" t="s">
        <v>421</v>
      </c>
      <c r="H121" s="74" t="s">
        <v>422</v>
      </c>
      <c r="I121" s="32"/>
      <c r="J121" s="33"/>
      <c r="K121" s="45"/>
      <c r="L121" s="45"/>
      <c r="M121" s="33" t="s">
        <v>46</v>
      </c>
      <c r="N121" s="45"/>
      <c r="O121" s="45"/>
      <c r="P121" s="45"/>
      <c r="Q121" s="45"/>
      <c r="R121" s="33" t="s">
        <v>38</v>
      </c>
      <c r="S121" s="85">
        <v>41821</v>
      </c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0">
        <f t="shared" ref="AH121:AI121" si="69">0/31</f>
        <v>0</v>
      </c>
      <c r="AI121" s="40">
        <f t="shared" si="69"/>
        <v>0</v>
      </c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</row>
    <row r="122" spans="1:55" ht="12.75">
      <c r="A122" s="33">
        <v>22682</v>
      </c>
      <c r="B122" s="33" t="s">
        <v>61</v>
      </c>
      <c r="C122" s="45"/>
      <c r="D122" s="33" t="s">
        <v>43</v>
      </c>
      <c r="E122" s="45"/>
      <c r="F122" s="84" t="s">
        <v>81</v>
      </c>
      <c r="G122" s="32" t="s">
        <v>424</v>
      </c>
      <c r="H122" s="32" t="s">
        <v>425</v>
      </c>
      <c r="I122" s="32"/>
      <c r="J122" s="33"/>
      <c r="K122" s="45"/>
      <c r="L122" s="45"/>
      <c r="M122" s="33" t="s">
        <v>46</v>
      </c>
      <c r="N122" s="45"/>
      <c r="O122" s="45"/>
      <c r="P122" s="45"/>
      <c r="Q122" s="45"/>
      <c r="R122" s="33" t="s">
        <v>38</v>
      </c>
      <c r="S122" s="85">
        <v>42030</v>
      </c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0">
        <f t="shared" ref="AH122:AI122" si="70">0/27</f>
        <v>0</v>
      </c>
      <c r="AI122" s="40">
        <f t="shared" si="70"/>
        <v>0</v>
      </c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</row>
    <row r="123" spans="1:55" ht="12.75">
      <c r="A123" s="2">
        <v>22683</v>
      </c>
      <c r="B123" s="33" t="s">
        <v>61</v>
      </c>
      <c r="C123" s="45"/>
      <c r="D123" s="33" t="s">
        <v>43</v>
      </c>
      <c r="E123" s="45"/>
      <c r="F123" s="88" t="s">
        <v>434</v>
      </c>
      <c r="G123" s="59" t="s">
        <v>427</v>
      </c>
      <c r="H123" s="59" t="s">
        <v>428</v>
      </c>
      <c r="I123" s="32"/>
      <c r="J123" s="2"/>
      <c r="K123" s="45"/>
      <c r="L123" s="45"/>
      <c r="M123" s="33" t="s">
        <v>46</v>
      </c>
      <c r="N123" s="45"/>
      <c r="O123" s="45"/>
      <c r="P123" s="45"/>
      <c r="Q123" s="45"/>
      <c r="R123" s="33" t="s">
        <v>38</v>
      </c>
      <c r="S123" s="85" t="s">
        <v>429</v>
      </c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9">
        <f>0/30</f>
        <v>0</v>
      </c>
      <c r="AI123" s="9">
        <f>0/12</f>
        <v>0</v>
      </c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</row>
    <row r="124" spans="1:55" ht="12.75">
      <c r="A124" s="33">
        <v>22684</v>
      </c>
      <c r="B124" s="33" t="s">
        <v>61</v>
      </c>
      <c r="C124" s="45"/>
      <c r="D124" s="33" t="s">
        <v>43</v>
      </c>
      <c r="E124" s="45"/>
      <c r="F124" s="33" t="s">
        <v>430</v>
      </c>
      <c r="G124" s="74" t="s">
        <v>431</v>
      </c>
      <c r="H124" s="74" t="s">
        <v>432</v>
      </c>
      <c r="I124" s="32"/>
      <c r="J124" s="33"/>
      <c r="K124" s="45"/>
      <c r="L124" s="45"/>
      <c r="M124" s="33" t="s">
        <v>46</v>
      </c>
      <c r="N124" s="45"/>
      <c r="O124" s="45"/>
      <c r="P124" s="45"/>
      <c r="Q124" s="45"/>
      <c r="R124" s="33" t="s">
        <v>38</v>
      </c>
      <c r="S124" s="85" t="s">
        <v>433</v>
      </c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0">
        <f t="shared" ref="AH124:AI124" si="71">0/31</f>
        <v>0</v>
      </c>
      <c r="AI124" s="40">
        <f t="shared" si="71"/>
        <v>0</v>
      </c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</row>
    <row r="125" spans="1:55" ht="12.75">
      <c r="A125" s="33">
        <v>22870</v>
      </c>
      <c r="B125" s="33" t="s">
        <v>73</v>
      </c>
      <c r="C125" s="45"/>
      <c r="D125" s="33" t="s">
        <v>43</v>
      </c>
      <c r="E125" s="45"/>
      <c r="F125" s="33" t="s">
        <v>126</v>
      </c>
      <c r="G125" s="64">
        <v>-34.835724999999996</v>
      </c>
      <c r="H125" s="64">
        <v>-64.394991000000005</v>
      </c>
      <c r="I125" s="85"/>
      <c r="J125" s="77"/>
      <c r="K125" s="45"/>
      <c r="L125" s="45"/>
      <c r="M125" s="33" t="s">
        <v>46</v>
      </c>
      <c r="N125" s="45"/>
      <c r="O125" s="45"/>
      <c r="P125" s="45"/>
      <c r="Q125" s="45"/>
      <c r="R125" s="33" t="s">
        <v>38</v>
      </c>
      <c r="S125" s="85">
        <v>42101</v>
      </c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0">
        <f t="shared" ref="AH125:AI125" si="72">0/30</f>
        <v>0</v>
      </c>
      <c r="AI125" s="40">
        <f t="shared" si="72"/>
        <v>0</v>
      </c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</row>
    <row r="126" spans="1:55" ht="12.75">
      <c r="A126" s="33">
        <v>22872</v>
      </c>
      <c r="B126" s="33" t="s">
        <v>73</v>
      </c>
      <c r="C126" s="45"/>
      <c r="D126" s="33" t="s">
        <v>43</v>
      </c>
      <c r="E126" s="45"/>
      <c r="F126" s="33" t="s">
        <v>401</v>
      </c>
      <c r="G126" s="64">
        <v>-33.898119999999999</v>
      </c>
      <c r="H126" s="64">
        <v>-64.380179999999996</v>
      </c>
      <c r="I126" s="85"/>
      <c r="J126" s="77"/>
      <c r="K126" s="45"/>
      <c r="L126" s="45"/>
      <c r="M126" s="33" t="s">
        <v>46</v>
      </c>
      <c r="N126" s="45"/>
      <c r="O126" s="45"/>
      <c r="P126" s="45"/>
      <c r="Q126" s="45"/>
      <c r="R126" s="33" t="s">
        <v>38</v>
      </c>
      <c r="S126" s="85">
        <v>42268</v>
      </c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0">
        <f>0/30</f>
        <v>0</v>
      </c>
      <c r="AI126" s="40">
        <f>3/30</f>
        <v>0.1</v>
      </c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</row>
    <row r="127" spans="1:55" ht="12.75">
      <c r="A127" s="33">
        <v>22877</v>
      </c>
      <c r="B127" s="33" t="s">
        <v>73</v>
      </c>
      <c r="C127" s="45"/>
      <c r="D127" s="33" t="s">
        <v>43</v>
      </c>
      <c r="E127" s="45"/>
      <c r="F127" s="84" t="s">
        <v>178</v>
      </c>
      <c r="G127" s="64">
        <v>-33.328611000000002</v>
      </c>
      <c r="H127" s="64">
        <v>-64.421110999999996</v>
      </c>
      <c r="I127" s="85"/>
      <c r="J127" s="77"/>
      <c r="K127" s="45"/>
      <c r="L127" s="45"/>
      <c r="M127" s="33" t="s">
        <v>46</v>
      </c>
      <c r="N127" s="45"/>
      <c r="O127" s="45"/>
      <c r="P127" s="45"/>
      <c r="Q127" s="45"/>
      <c r="R127" s="33" t="s">
        <v>38</v>
      </c>
      <c r="S127" s="85">
        <v>42268</v>
      </c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0">
        <f t="shared" ref="AH127:AI127" si="73">0/34</f>
        <v>0</v>
      </c>
      <c r="AI127" s="40">
        <f t="shared" si="73"/>
        <v>0</v>
      </c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</row>
    <row r="128" spans="1:55" ht="12.75">
      <c r="A128" s="33">
        <v>22878</v>
      </c>
      <c r="B128" s="33" t="s">
        <v>73</v>
      </c>
      <c r="C128" s="45"/>
      <c r="D128" s="33" t="s">
        <v>43</v>
      </c>
      <c r="E128" s="45"/>
      <c r="F128" s="33" t="s">
        <v>435</v>
      </c>
      <c r="G128" s="64">
        <v>-32.803030999999997</v>
      </c>
      <c r="H128" s="64">
        <v>-63.240372999999998</v>
      </c>
      <c r="I128" s="85"/>
      <c r="J128" s="77"/>
      <c r="K128" s="45"/>
      <c r="L128" s="45"/>
      <c r="M128" s="33" t="s">
        <v>46</v>
      </c>
      <c r="N128" s="45"/>
      <c r="O128" s="45"/>
      <c r="P128" s="45"/>
      <c r="Q128" s="45"/>
      <c r="R128" s="33" t="s">
        <v>38</v>
      </c>
      <c r="S128" s="85">
        <v>42110</v>
      </c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0">
        <f t="shared" ref="AH128:AI128" si="74">0/30</f>
        <v>0</v>
      </c>
      <c r="AI128" s="40">
        <f t="shared" si="74"/>
        <v>0</v>
      </c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</row>
    <row r="129" spans="1:55" ht="12.75">
      <c r="A129" s="33">
        <v>22879</v>
      </c>
      <c r="B129" s="33" t="s">
        <v>73</v>
      </c>
      <c r="C129" s="45"/>
      <c r="D129" s="33" t="s">
        <v>43</v>
      </c>
      <c r="E129" s="45"/>
      <c r="F129" s="33" t="s">
        <v>436</v>
      </c>
      <c r="G129" s="73">
        <v>-33.644620000000003</v>
      </c>
      <c r="H129" s="73">
        <v>-62.403759999999998</v>
      </c>
      <c r="I129" s="85"/>
      <c r="J129" s="77"/>
      <c r="K129" s="45"/>
      <c r="L129" s="45"/>
      <c r="M129" s="33" t="s">
        <v>46</v>
      </c>
      <c r="N129" s="45"/>
      <c r="O129" s="45"/>
      <c r="P129" s="45"/>
      <c r="Q129" s="45"/>
      <c r="R129" s="33" t="s">
        <v>38</v>
      </c>
      <c r="S129" s="85">
        <v>42110</v>
      </c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0">
        <f>0/30</f>
        <v>0</v>
      </c>
      <c r="AI129" s="40">
        <f>1/30</f>
        <v>3.3333333333333333E-2</v>
      </c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</row>
    <row r="130" spans="1:55" ht="12.75">
      <c r="A130" s="33">
        <v>22880</v>
      </c>
      <c r="B130" s="33" t="s">
        <v>73</v>
      </c>
      <c r="C130" s="45"/>
      <c r="D130" s="33" t="s">
        <v>43</v>
      </c>
      <c r="E130" s="45"/>
      <c r="F130" s="33" t="s">
        <v>134</v>
      </c>
      <c r="G130" s="64">
        <v>-33.433259999999997</v>
      </c>
      <c r="H130" s="64">
        <v>-63.29992</v>
      </c>
      <c r="I130" s="85"/>
      <c r="J130" s="77"/>
      <c r="K130" s="45"/>
      <c r="L130" s="45"/>
      <c r="M130" s="33" t="s">
        <v>46</v>
      </c>
      <c r="N130" s="45"/>
      <c r="O130" s="45"/>
      <c r="P130" s="45"/>
      <c r="Q130" s="45"/>
      <c r="R130" s="33" t="s">
        <v>38</v>
      </c>
      <c r="S130" s="85">
        <v>42110</v>
      </c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0">
        <f t="shared" ref="AH130:AI130" si="75">0/28</f>
        <v>0</v>
      </c>
      <c r="AI130" s="40">
        <f t="shared" si="75"/>
        <v>0</v>
      </c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</row>
    <row r="131" spans="1:55" ht="12.75">
      <c r="A131" s="33">
        <v>22891</v>
      </c>
      <c r="B131" s="33" t="s">
        <v>73</v>
      </c>
      <c r="C131" s="45"/>
      <c r="D131" s="33" t="s">
        <v>43</v>
      </c>
      <c r="E131" s="45"/>
      <c r="F131" s="33" t="s">
        <v>437</v>
      </c>
      <c r="G131" s="64">
        <v>-34.451141</v>
      </c>
      <c r="H131" s="64">
        <v>-64.366343999999998</v>
      </c>
      <c r="I131" s="85"/>
      <c r="J131" s="77"/>
      <c r="K131" s="45"/>
      <c r="L131" s="45"/>
      <c r="M131" s="33" t="s">
        <v>46</v>
      </c>
      <c r="N131" s="45"/>
      <c r="O131" s="45"/>
      <c r="P131" s="45"/>
      <c r="Q131" s="45"/>
      <c r="R131" s="33" t="s">
        <v>38</v>
      </c>
      <c r="S131" s="85">
        <v>42110</v>
      </c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0">
        <f t="shared" ref="AH131:AI131" si="76">0/27</f>
        <v>0</v>
      </c>
      <c r="AI131" s="40">
        <f t="shared" si="76"/>
        <v>0</v>
      </c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</row>
    <row r="132" spans="1:55" ht="12.75">
      <c r="A132" s="33">
        <v>22901</v>
      </c>
      <c r="B132" s="33" t="s">
        <v>73</v>
      </c>
      <c r="C132" s="45"/>
      <c r="D132" s="33" t="s">
        <v>43</v>
      </c>
      <c r="E132" s="45"/>
      <c r="F132" s="33" t="s">
        <v>101</v>
      </c>
      <c r="G132" s="64">
        <v>-33.38485</v>
      </c>
      <c r="H132" s="64">
        <v>-64.721190000000007</v>
      </c>
      <c r="I132" s="85"/>
      <c r="J132" s="77"/>
      <c r="K132" s="45"/>
      <c r="L132" s="45"/>
      <c r="M132" s="33" t="s">
        <v>46</v>
      </c>
      <c r="N132" s="45"/>
      <c r="O132" s="45"/>
      <c r="P132" s="45"/>
      <c r="Q132" s="45"/>
      <c r="R132" s="33" t="s">
        <v>38</v>
      </c>
      <c r="S132" s="85">
        <v>42103</v>
      </c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0">
        <f>1/27</f>
        <v>3.7037037037037035E-2</v>
      </c>
      <c r="AI132" s="40">
        <f>0/27</f>
        <v>0</v>
      </c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</row>
    <row r="133" spans="1:55" ht="12.75">
      <c r="A133" s="32">
        <v>23024</v>
      </c>
      <c r="B133" s="33" t="s">
        <v>73</v>
      </c>
      <c r="C133" s="45"/>
      <c r="D133" s="33" t="s">
        <v>43</v>
      </c>
      <c r="E133" s="45"/>
      <c r="F133" s="32" t="s">
        <v>430</v>
      </c>
      <c r="G133" s="66">
        <v>-30.073460000000001</v>
      </c>
      <c r="H133" s="66">
        <v>-63.827593999999998</v>
      </c>
      <c r="I133" s="85"/>
      <c r="J133" s="32"/>
      <c r="K133" s="45"/>
      <c r="L133" s="45"/>
      <c r="M133" s="33" t="s">
        <v>46</v>
      </c>
      <c r="N133" s="45"/>
      <c r="O133" s="45"/>
      <c r="P133" s="45"/>
      <c r="Q133" s="45"/>
      <c r="R133" s="33" t="s">
        <v>38</v>
      </c>
      <c r="S133" s="85" t="s">
        <v>438</v>
      </c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0">
        <f>0/34</f>
        <v>0</v>
      </c>
      <c r="AI133" s="40">
        <f>0/35</f>
        <v>0</v>
      </c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</row>
    <row r="134" spans="1:55" ht="12.75">
      <c r="A134" s="33">
        <v>23027</v>
      </c>
      <c r="B134" s="33" t="s">
        <v>73</v>
      </c>
      <c r="C134" s="45"/>
      <c r="D134" s="33" t="s">
        <v>43</v>
      </c>
      <c r="E134" s="45"/>
      <c r="F134" s="33" t="s">
        <v>44</v>
      </c>
      <c r="G134" s="64">
        <v>-30.703479999999999</v>
      </c>
      <c r="H134" s="64">
        <v>-64.070679999999996</v>
      </c>
      <c r="I134" s="85"/>
      <c r="J134" s="77"/>
      <c r="K134" s="45"/>
      <c r="L134" s="45"/>
      <c r="M134" s="33" t="s">
        <v>46</v>
      </c>
      <c r="N134" s="45"/>
      <c r="O134" s="45"/>
      <c r="P134" s="45"/>
      <c r="Q134" s="45"/>
      <c r="R134" s="33" t="s">
        <v>38</v>
      </c>
      <c r="S134" s="85">
        <v>42269</v>
      </c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0">
        <f t="shared" ref="AH134:AI134" si="77">0/29</f>
        <v>0</v>
      </c>
      <c r="AI134" s="40">
        <f t="shared" si="77"/>
        <v>0</v>
      </c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</row>
    <row r="135" spans="1:55" ht="12.75">
      <c r="A135" s="33">
        <v>23028</v>
      </c>
      <c r="B135" s="33" t="s">
        <v>73</v>
      </c>
      <c r="C135" s="45"/>
      <c r="D135" s="33" t="s">
        <v>43</v>
      </c>
      <c r="E135" s="45"/>
      <c r="F135" s="90" t="s">
        <v>439</v>
      </c>
      <c r="G135" s="64">
        <v>-30.35295</v>
      </c>
      <c r="H135" s="64">
        <v>-63.943989999999999</v>
      </c>
      <c r="I135" s="85"/>
      <c r="J135" s="77"/>
      <c r="K135" s="45"/>
      <c r="L135" s="45"/>
      <c r="M135" s="33" t="s">
        <v>46</v>
      </c>
      <c r="N135" s="45"/>
      <c r="O135" s="45"/>
      <c r="P135" s="45"/>
      <c r="Q135" s="45"/>
      <c r="R135" s="33" t="s">
        <v>38</v>
      </c>
      <c r="S135" s="85">
        <v>42269</v>
      </c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0">
        <f t="shared" ref="AH135:AI135" si="78">0/24</f>
        <v>0</v>
      </c>
      <c r="AI135" s="40">
        <f t="shared" si="78"/>
        <v>0</v>
      </c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</row>
    <row r="136" spans="1:55" ht="12.75">
      <c r="A136" s="33">
        <v>23118</v>
      </c>
      <c r="B136" s="33" t="s">
        <v>85</v>
      </c>
      <c r="C136" s="45"/>
      <c r="D136" s="33" t="s">
        <v>43</v>
      </c>
      <c r="E136" s="45"/>
      <c r="F136" s="33" t="s">
        <v>440</v>
      </c>
      <c r="G136" s="64">
        <v>-32.766058999999998</v>
      </c>
      <c r="H136" s="64">
        <v>-62.727463999999998</v>
      </c>
      <c r="I136" s="85"/>
      <c r="J136" s="77"/>
      <c r="K136" s="45"/>
      <c r="L136" s="45"/>
      <c r="M136" s="33" t="s">
        <v>46</v>
      </c>
      <c r="N136" s="45"/>
      <c r="O136" s="45"/>
      <c r="P136" s="45"/>
      <c r="Q136" s="45"/>
      <c r="R136" s="33" t="s">
        <v>38</v>
      </c>
      <c r="S136" s="85">
        <v>43377</v>
      </c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0">
        <f t="shared" ref="AH136:AI136" si="79">0/23</f>
        <v>0</v>
      </c>
      <c r="AI136" s="40">
        <f t="shared" si="79"/>
        <v>0</v>
      </c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</row>
    <row r="137" spans="1:55" ht="12.75">
      <c r="A137" s="2">
        <v>23119</v>
      </c>
      <c r="B137" s="2" t="s">
        <v>85</v>
      </c>
      <c r="C137" s="45"/>
      <c r="D137" s="33" t="s">
        <v>43</v>
      </c>
      <c r="E137" s="45"/>
      <c r="F137" s="2" t="s">
        <v>441</v>
      </c>
      <c r="G137" s="64">
        <v>-32.248286</v>
      </c>
      <c r="H137" s="64">
        <v>-62.641298999999997</v>
      </c>
      <c r="I137" s="92"/>
      <c r="J137" s="93"/>
      <c r="K137" s="45"/>
      <c r="L137" s="45"/>
      <c r="M137" s="33" t="s">
        <v>46</v>
      </c>
      <c r="N137" s="45"/>
      <c r="O137" s="45"/>
      <c r="P137" s="45"/>
      <c r="Q137" s="45"/>
      <c r="R137" s="33" t="s">
        <v>38</v>
      </c>
      <c r="S137" s="94">
        <v>43110</v>
      </c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9">
        <f>0/28</f>
        <v>0</v>
      </c>
      <c r="AI137" s="9">
        <f>1/28</f>
        <v>3.5714285714285712E-2</v>
      </c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</row>
    <row r="138" spans="1:55" ht="12.75">
      <c r="A138" s="33">
        <v>23128</v>
      </c>
      <c r="B138" s="33" t="s">
        <v>85</v>
      </c>
      <c r="C138" s="45"/>
      <c r="D138" s="33" t="s">
        <v>43</v>
      </c>
      <c r="E138" s="45"/>
      <c r="F138" s="96" t="s">
        <v>81</v>
      </c>
      <c r="G138" s="71">
        <v>-29.9</v>
      </c>
      <c r="H138" s="71">
        <v>-63.71658</v>
      </c>
      <c r="I138" s="85"/>
      <c r="J138" s="77"/>
      <c r="K138" s="45"/>
      <c r="L138" s="45"/>
      <c r="M138" s="33" t="s">
        <v>46</v>
      </c>
      <c r="N138" s="33"/>
      <c r="O138" s="45"/>
      <c r="P138" s="45"/>
      <c r="Q138" s="45"/>
      <c r="R138" s="33" t="s">
        <v>38</v>
      </c>
      <c r="S138" s="85">
        <v>43391</v>
      </c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0">
        <f t="shared" ref="AH138:AI138" si="80">0/30</f>
        <v>0</v>
      </c>
      <c r="AI138" s="40">
        <f t="shared" si="80"/>
        <v>0</v>
      </c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</row>
    <row r="139" spans="1:55" ht="12.75">
      <c r="A139" s="33">
        <v>23129</v>
      </c>
      <c r="B139" s="2" t="s">
        <v>85</v>
      </c>
      <c r="C139" s="45"/>
      <c r="D139" s="33" t="s">
        <v>43</v>
      </c>
      <c r="E139" s="45"/>
      <c r="F139" s="45" t="s">
        <v>50</v>
      </c>
      <c r="G139" s="33">
        <v>-30.35295</v>
      </c>
      <c r="H139" s="85" t="s">
        <v>442</v>
      </c>
      <c r="I139" s="85"/>
      <c r="J139" s="77"/>
      <c r="K139" s="45"/>
      <c r="L139" s="45"/>
      <c r="M139" s="33" t="s">
        <v>46</v>
      </c>
      <c r="N139" s="33"/>
      <c r="O139" s="45"/>
      <c r="P139" s="45"/>
      <c r="Q139" s="45"/>
      <c r="R139" s="33" t="s">
        <v>38</v>
      </c>
      <c r="S139" s="85">
        <v>43377</v>
      </c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0">
        <f t="shared" ref="AH139:AI139" si="81">0/30</f>
        <v>0</v>
      </c>
      <c r="AI139" s="40">
        <f t="shared" si="81"/>
        <v>0</v>
      </c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</row>
    <row r="140" spans="1:55" ht="12.75">
      <c r="A140" s="33">
        <v>23131</v>
      </c>
      <c r="B140" s="33" t="s">
        <v>85</v>
      </c>
      <c r="C140" s="45"/>
      <c r="D140" s="33" t="s">
        <v>43</v>
      </c>
      <c r="E140" s="45"/>
      <c r="F140" s="33" t="s">
        <v>102</v>
      </c>
      <c r="G140" s="33">
        <v>-32.490600000000001</v>
      </c>
      <c r="H140" s="85" t="s">
        <v>443</v>
      </c>
      <c r="I140" s="85"/>
      <c r="J140" s="77"/>
      <c r="K140" s="45"/>
      <c r="L140" s="45"/>
      <c r="M140" s="33" t="s">
        <v>46</v>
      </c>
      <c r="N140" s="33"/>
      <c r="O140" s="45"/>
      <c r="P140" s="45"/>
      <c r="Q140" s="45"/>
      <c r="R140" s="33" t="s">
        <v>38</v>
      </c>
      <c r="S140" s="85">
        <v>43160</v>
      </c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0">
        <f t="shared" ref="AH140:AI140" si="82">0/29</f>
        <v>0</v>
      </c>
      <c r="AI140" s="40">
        <f t="shared" si="82"/>
        <v>0</v>
      </c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</row>
    <row r="141" spans="1:55" ht="12.75">
      <c r="A141" s="33">
        <v>23133</v>
      </c>
      <c r="B141" s="2" t="s">
        <v>85</v>
      </c>
      <c r="C141" s="45"/>
      <c r="D141" s="33" t="s">
        <v>43</v>
      </c>
      <c r="E141" s="45"/>
      <c r="F141" s="33" t="s">
        <v>97</v>
      </c>
      <c r="G141" s="33">
        <v>-33.066929999999999</v>
      </c>
      <c r="H141" s="85" t="s">
        <v>443</v>
      </c>
      <c r="I141" s="85"/>
      <c r="J141" s="77"/>
      <c r="K141" s="45"/>
      <c r="L141" s="45"/>
      <c r="M141" s="33" t="s">
        <v>46</v>
      </c>
      <c r="N141" s="33"/>
      <c r="O141" s="45"/>
      <c r="P141" s="45"/>
      <c r="Q141" s="45"/>
      <c r="R141" s="33" t="s">
        <v>38</v>
      </c>
      <c r="S141" s="85">
        <v>43160</v>
      </c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0">
        <f t="shared" ref="AH141:AH142" si="83">0/30</f>
        <v>0</v>
      </c>
      <c r="AI141" s="40">
        <f>1/30</f>
        <v>3.3333333333333333E-2</v>
      </c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</row>
    <row r="142" spans="1:55" ht="12.75">
      <c r="A142" s="33">
        <v>23134</v>
      </c>
      <c r="B142" s="33" t="s">
        <v>85</v>
      </c>
      <c r="C142" s="45"/>
      <c r="D142" s="33" t="s">
        <v>43</v>
      </c>
      <c r="E142" s="45"/>
      <c r="F142" s="84" t="s">
        <v>444</v>
      </c>
      <c r="G142" s="73">
        <v>-33.175832999999997</v>
      </c>
      <c r="H142" s="73">
        <v>-64.982500000000002</v>
      </c>
      <c r="I142" s="85"/>
      <c r="J142" s="77"/>
      <c r="K142" s="45"/>
      <c r="L142" s="45"/>
      <c r="M142" s="33" t="s">
        <v>46</v>
      </c>
      <c r="N142" s="33"/>
      <c r="O142" s="45"/>
      <c r="P142" s="45"/>
      <c r="Q142" s="45"/>
      <c r="R142" s="33" t="s">
        <v>38</v>
      </c>
      <c r="S142" s="85">
        <v>43165</v>
      </c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0">
        <f t="shared" si="83"/>
        <v>0</v>
      </c>
      <c r="AI142" s="40">
        <f>0/30</f>
        <v>0</v>
      </c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</row>
    <row r="143" spans="1:55" ht="12.75">
      <c r="A143" s="33">
        <v>23135</v>
      </c>
      <c r="B143" s="2" t="s">
        <v>85</v>
      </c>
      <c r="C143" s="45"/>
      <c r="D143" s="33" t="s">
        <v>43</v>
      </c>
      <c r="E143" s="45"/>
      <c r="F143" s="84" t="s">
        <v>444</v>
      </c>
      <c r="G143" s="73">
        <v>-33.175832999999997</v>
      </c>
      <c r="H143" s="73">
        <v>-64.982500000000002</v>
      </c>
      <c r="I143" s="85"/>
      <c r="J143" s="77"/>
      <c r="K143" s="45"/>
      <c r="L143" s="45"/>
      <c r="M143" s="33" t="s">
        <v>46</v>
      </c>
      <c r="N143" s="33"/>
      <c r="O143" s="45"/>
      <c r="P143" s="45"/>
      <c r="Q143" s="45"/>
      <c r="R143" s="33" t="s">
        <v>38</v>
      </c>
      <c r="S143" s="85">
        <v>43160</v>
      </c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0">
        <f t="shared" ref="AH143:AI143" si="84">0/29</f>
        <v>0</v>
      </c>
      <c r="AI143" s="40">
        <f t="shared" si="84"/>
        <v>0</v>
      </c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</row>
    <row r="144" spans="1:55" ht="12.75">
      <c r="A144" s="33">
        <v>23136</v>
      </c>
      <c r="B144" s="33" t="s">
        <v>85</v>
      </c>
      <c r="C144" s="45"/>
      <c r="D144" s="33" t="s">
        <v>43</v>
      </c>
      <c r="E144" s="45"/>
      <c r="F144" s="84" t="s">
        <v>178</v>
      </c>
      <c r="G144" s="33">
        <v>-33.328611000000002</v>
      </c>
      <c r="H144" s="85" t="s">
        <v>443</v>
      </c>
      <c r="I144" s="85"/>
      <c r="J144" s="77"/>
      <c r="K144" s="45"/>
      <c r="L144" s="45"/>
      <c r="M144" s="33" t="s">
        <v>46</v>
      </c>
      <c r="N144" s="33"/>
      <c r="O144" s="45"/>
      <c r="P144" s="45"/>
      <c r="Q144" s="45"/>
      <c r="R144" s="33" t="s">
        <v>38</v>
      </c>
      <c r="S144" s="85">
        <v>43158</v>
      </c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0">
        <f t="shared" ref="AH144:AI144" si="85">0/29</f>
        <v>0</v>
      </c>
      <c r="AI144" s="40">
        <f t="shared" si="85"/>
        <v>0</v>
      </c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</row>
    <row r="145" spans="1:55" ht="12.75">
      <c r="A145" s="33">
        <v>23137</v>
      </c>
      <c r="B145" s="2" t="s">
        <v>85</v>
      </c>
      <c r="C145" s="45"/>
      <c r="D145" s="33" t="s">
        <v>43</v>
      </c>
      <c r="E145" s="45"/>
      <c r="F145" s="33" t="s">
        <v>64</v>
      </c>
      <c r="G145" s="33">
        <v>-33.513300000000001</v>
      </c>
      <c r="H145" s="85" t="s">
        <v>443</v>
      </c>
      <c r="I145" s="85"/>
      <c r="J145" s="77"/>
      <c r="K145" s="45"/>
      <c r="L145" s="45"/>
      <c r="M145" s="33" t="s">
        <v>46</v>
      </c>
      <c r="N145" s="33"/>
      <c r="O145" s="45"/>
      <c r="P145" s="45"/>
      <c r="Q145" s="45"/>
      <c r="R145" s="33" t="s">
        <v>38</v>
      </c>
      <c r="S145" s="85">
        <v>43160</v>
      </c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0">
        <f t="shared" ref="AH145:AH146" si="86">0/29</f>
        <v>0</v>
      </c>
      <c r="AI145" s="40">
        <f>1/29</f>
        <v>3.4482758620689655E-2</v>
      </c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</row>
    <row r="146" spans="1:55" ht="12.75">
      <c r="A146" s="33">
        <v>23138</v>
      </c>
      <c r="B146" s="33" t="s">
        <v>85</v>
      </c>
      <c r="C146" s="45"/>
      <c r="D146" s="33" t="s">
        <v>43</v>
      </c>
      <c r="E146" s="45"/>
      <c r="F146" s="33" t="s">
        <v>101</v>
      </c>
      <c r="G146" s="33">
        <v>-33.38485</v>
      </c>
      <c r="H146" s="85" t="s">
        <v>443</v>
      </c>
      <c r="I146" s="85"/>
      <c r="J146" s="77"/>
      <c r="K146" s="45"/>
      <c r="L146" s="45"/>
      <c r="M146" s="33" t="s">
        <v>46</v>
      </c>
      <c r="N146" s="33"/>
      <c r="O146" s="45"/>
      <c r="P146" s="45"/>
      <c r="Q146" s="45"/>
      <c r="R146" s="33" t="s">
        <v>38</v>
      </c>
      <c r="S146" s="85">
        <v>43160</v>
      </c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0">
        <f t="shared" si="86"/>
        <v>0</v>
      </c>
      <c r="AI146" s="40">
        <f>0/29</f>
        <v>0</v>
      </c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</row>
    <row r="147" spans="1:55" ht="12.75">
      <c r="A147" s="2">
        <v>23151</v>
      </c>
      <c r="B147" s="2" t="s">
        <v>85</v>
      </c>
      <c r="C147" s="45"/>
      <c r="D147" s="33" t="s">
        <v>43</v>
      </c>
      <c r="E147" s="45"/>
      <c r="F147" s="2" t="s">
        <v>81</v>
      </c>
      <c r="G147" s="71">
        <v>-29.881049999999998</v>
      </c>
      <c r="H147" s="71">
        <v>-63.722799999999999</v>
      </c>
      <c r="I147" s="92"/>
      <c r="J147" s="93"/>
      <c r="K147" s="45"/>
      <c r="L147" s="45"/>
      <c r="M147" s="33" t="s">
        <v>46</v>
      </c>
      <c r="N147" s="2"/>
      <c r="O147" s="45"/>
      <c r="P147" s="45"/>
      <c r="Q147" s="45"/>
      <c r="R147" s="33" t="s">
        <v>38</v>
      </c>
      <c r="S147" s="92">
        <v>43132</v>
      </c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9">
        <f t="shared" ref="AH147:AI147" si="87">0/30</f>
        <v>0</v>
      </c>
      <c r="AI147" s="9">
        <f t="shared" si="87"/>
        <v>0</v>
      </c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</row>
    <row r="148" spans="1:55" ht="12.75">
      <c r="A148" s="33">
        <v>23178</v>
      </c>
      <c r="B148" s="33" t="s">
        <v>85</v>
      </c>
      <c r="C148" s="45"/>
      <c r="D148" s="33" t="s">
        <v>43</v>
      </c>
      <c r="E148" s="45"/>
      <c r="F148" s="33" t="s">
        <v>445</v>
      </c>
      <c r="G148" s="64">
        <v>-31.687362</v>
      </c>
      <c r="H148" s="64">
        <v>-63.857205999999998</v>
      </c>
      <c r="I148" s="85"/>
      <c r="J148" s="45"/>
      <c r="K148" s="45"/>
      <c r="L148" s="45"/>
      <c r="M148" s="33" t="s">
        <v>46</v>
      </c>
      <c r="N148" s="64" t="s">
        <v>446</v>
      </c>
      <c r="O148" s="45"/>
      <c r="P148" s="45"/>
      <c r="Q148" s="45"/>
      <c r="R148" s="33" t="s">
        <v>38</v>
      </c>
      <c r="S148" s="85">
        <v>43186</v>
      </c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0">
        <f>0/29</f>
        <v>0</v>
      </c>
      <c r="AI148" s="40">
        <f>12/29</f>
        <v>0.41379310344827586</v>
      </c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</row>
    <row r="149" spans="1:55" ht="12.75">
      <c r="A149" s="33">
        <v>23179</v>
      </c>
      <c r="B149" s="2" t="s">
        <v>85</v>
      </c>
      <c r="C149" s="45"/>
      <c r="D149" s="33" t="s">
        <v>43</v>
      </c>
      <c r="E149" s="45"/>
      <c r="F149" s="33" t="s">
        <v>86</v>
      </c>
      <c r="G149" s="33">
        <v>-32.043953999999999</v>
      </c>
      <c r="H149" s="85" t="s">
        <v>442</v>
      </c>
      <c r="I149" s="85"/>
      <c r="J149" s="45"/>
      <c r="K149" s="45"/>
      <c r="L149" s="45"/>
      <c r="M149" s="33" t="s">
        <v>46</v>
      </c>
      <c r="N149" s="64" t="s">
        <v>447</v>
      </c>
      <c r="O149" s="45"/>
      <c r="P149" s="45"/>
      <c r="Q149" s="45"/>
      <c r="R149" s="33" t="s">
        <v>38</v>
      </c>
      <c r="S149" s="85">
        <v>43186</v>
      </c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0">
        <f>0/30</f>
        <v>0</v>
      </c>
      <c r="AI149" s="40">
        <f>3/30</f>
        <v>0.1</v>
      </c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</row>
    <row r="150" spans="1:55" ht="12.75">
      <c r="A150" s="33">
        <v>23182</v>
      </c>
      <c r="B150" s="33" t="s">
        <v>85</v>
      </c>
      <c r="C150" s="45"/>
      <c r="D150" s="33" t="s">
        <v>43</v>
      </c>
      <c r="E150" s="45"/>
      <c r="F150" s="33" t="s">
        <v>448</v>
      </c>
      <c r="G150" s="64">
        <v>-32.487259999999999</v>
      </c>
      <c r="H150" s="64">
        <v>-63.406697999999999</v>
      </c>
      <c r="I150" s="85"/>
      <c r="J150" s="45"/>
      <c r="K150" s="45"/>
      <c r="L150" s="45"/>
      <c r="M150" s="33" t="s">
        <v>46</v>
      </c>
      <c r="N150" s="64" t="s">
        <v>449</v>
      </c>
      <c r="O150" s="45"/>
      <c r="P150" s="45"/>
      <c r="Q150" s="45"/>
      <c r="R150" s="33" t="s">
        <v>38</v>
      </c>
      <c r="S150" s="85">
        <v>43186</v>
      </c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0">
        <f>0/29</f>
        <v>0</v>
      </c>
      <c r="AI150" s="40">
        <f>4/29</f>
        <v>0.13793103448275862</v>
      </c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</row>
    <row r="151" spans="1:55" ht="12.75">
      <c r="A151" s="33">
        <v>23185</v>
      </c>
      <c r="B151" s="2" t="s">
        <v>85</v>
      </c>
      <c r="C151" s="45"/>
      <c r="D151" s="33" t="s">
        <v>43</v>
      </c>
      <c r="E151" s="45"/>
      <c r="F151" s="33" t="s">
        <v>450</v>
      </c>
      <c r="G151" s="64">
        <v>-32.612256000000002</v>
      </c>
      <c r="H151" s="64">
        <v>-63.410974000000003</v>
      </c>
      <c r="I151" s="85"/>
      <c r="J151" s="45"/>
      <c r="K151" s="45"/>
      <c r="L151" s="45"/>
      <c r="M151" s="33" t="s">
        <v>46</v>
      </c>
      <c r="N151" s="64" t="s">
        <v>449</v>
      </c>
      <c r="O151" s="45"/>
      <c r="P151" s="45"/>
      <c r="Q151" s="45"/>
      <c r="R151" s="33" t="s">
        <v>38</v>
      </c>
      <c r="S151" s="85">
        <v>43186</v>
      </c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0">
        <f>0/28</f>
        <v>0</v>
      </c>
      <c r="AI151" s="40">
        <f>13/28</f>
        <v>0.4642857142857143</v>
      </c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</row>
    <row r="152" spans="1:55" ht="12.75">
      <c r="A152" s="2">
        <v>23209</v>
      </c>
      <c r="B152" s="33" t="s">
        <v>85</v>
      </c>
      <c r="C152" s="45"/>
      <c r="D152" s="33" t="s">
        <v>43</v>
      </c>
      <c r="E152" s="45"/>
      <c r="F152" s="88" t="s">
        <v>178</v>
      </c>
      <c r="G152" s="33">
        <v>-33.328611000000002</v>
      </c>
      <c r="H152" s="85" t="s">
        <v>443</v>
      </c>
      <c r="I152" s="92"/>
      <c r="J152" s="93"/>
      <c r="K152" s="45"/>
      <c r="L152" s="45"/>
      <c r="M152" s="33" t="s">
        <v>46</v>
      </c>
      <c r="N152" s="45"/>
      <c r="O152" s="45"/>
      <c r="P152" s="45"/>
      <c r="Q152" s="45"/>
      <c r="R152" s="33" t="s">
        <v>38</v>
      </c>
      <c r="S152" s="92">
        <v>42703</v>
      </c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9">
        <f>0/25</f>
        <v>0</v>
      </c>
      <c r="AI152" s="9">
        <f>2/25</f>
        <v>0.08</v>
      </c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</row>
    <row r="153" spans="1:55" ht="12.75">
      <c r="A153" s="2">
        <v>23210</v>
      </c>
      <c r="B153" s="2" t="s">
        <v>85</v>
      </c>
      <c r="C153" s="45"/>
      <c r="D153" s="33" t="s">
        <v>43</v>
      </c>
      <c r="E153" s="45"/>
      <c r="F153" s="2" t="s">
        <v>401</v>
      </c>
      <c r="G153" s="33">
        <v>-33.898119999999999</v>
      </c>
      <c r="H153" s="85" t="s">
        <v>443</v>
      </c>
      <c r="I153" s="92"/>
      <c r="J153" s="93"/>
      <c r="K153" s="45"/>
      <c r="L153" s="45"/>
      <c r="M153" s="33" t="s">
        <v>46</v>
      </c>
      <c r="N153" s="45"/>
      <c r="O153" s="45"/>
      <c r="P153" s="45"/>
      <c r="Q153" s="45"/>
      <c r="R153" s="33" t="s">
        <v>38</v>
      </c>
      <c r="S153" s="92">
        <v>42703</v>
      </c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9">
        <f>0/29</f>
        <v>0</v>
      </c>
      <c r="AI153" s="9">
        <f>2/29</f>
        <v>6.8965517241379309E-2</v>
      </c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</row>
    <row r="154" spans="1:55" ht="12.75">
      <c r="A154" s="2">
        <v>23211</v>
      </c>
      <c r="B154" s="33" t="s">
        <v>85</v>
      </c>
      <c r="C154" s="45"/>
      <c r="D154" s="33" t="s">
        <v>43</v>
      </c>
      <c r="E154" s="45"/>
      <c r="F154" s="2" t="s">
        <v>126</v>
      </c>
      <c r="G154" s="33">
        <v>-34.835724999999996</v>
      </c>
      <c r="H154" s="85" t="s">
        <v>443</v>
      </c>
      <c r="I154" s="92"/>
      <c r="J154" s="93"/>
      <c r="K154" s="45"/>
      <c r="L154" s="45"/>
      <c r="M154" s="33" t="s">
        <v>46</v>
      </c>
      <c r="N154" s="45"/>
      <c r="O154" s="45"/>
      <c r="P154" s="45"/>
      <c r="Q154" s="45"/>
      <c r="R154" s="33" t="s">
        <v>38</v>
      </c>
      <c r="S154" s="92">
        <v>42703</v>
      </c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9">
        <f>0/27</f>
        <v>0</v>
      </c>
      <c r="AI154" s="9">
        <f>2/27</f>
        <v>7.407407407407407E-2</v>
      </c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</row>
    <row r="155" spans="1:55" ht="12.75">
      <c r="A155" s="33">
        <v>23222</v>
      </c>
      <c r="B155" s="2" t="s">
        <v>85</v>
      </c>
      <c r="C155" s="45"/>
      <c r="D155" s="33" t="s">
        <v>43</v>
      </c>
      <c r="E155" s="45"/>
      <c r="F155" s="33" t="s">
        <v>451</v>
      </c>
      <c r="G155" s="64">
        <v>-31.304575</v>
      </c>
      <c r="H155" s="64">
        <v>-63.763545000000001</v>
      </c>
      <c r="I155" s="85"/>
      <c r="J155" s="77"/>
      <c r="K155" s="45"/>
      <c r="L155" s="45"/>
      <c r="M155" s="33" t="s">
        <v>46</v>
      </c>
      <c r="N155" s="45"/>
      <c r="O155" s="45"/>
      <c r="P155" s="45"/>
      <c r="Q155" s="45"/>
      <c r="R155" s="33" t="s">
        <v>38</v>
      </c>
      <c r="S155" s="85">
        <v>43363</v>
      </c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0">
        <f t="shared" ref="AH155:AI155" si="88">0/30</f>
        <v>0</v>
      </c>
      <c r="AI155" s="40">
        <f t="shared" si="88"/>
        <v>0</v>
      </c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</row>
    <row r="156" spans="1:55" ht="12.75">
      <c r="A156" s="33">
        <v>23280</v>
      </c>
      <c r="B156" s="33" t="s">
        <v>88</v>
      </c>
      <c r="C156" s="45"/>
      <c r="D156" s="33" t="s">
        <v>43</v>
      </c>
      <c r="E156" s="45"/>
      <c r="F156" s="33" t="s">
        <v>349</v>
      </c>
      <c r="G156" s="64">
        <v>-31.416599999999999</v>
      </c>
      <c r="H156" s="64">
        <v>-63.05</v>
      </c>
      <c r="I156" s="45"/>
      <c r="J156" s="33"/>
      <c r="K156" s="45"/>
      <c r="L156" s="45"/>
      <c r="M156" s="33" t="s">
        <v>46</v>
      </c>
      <c r="N156" s="97"/>
      <c r="O156" s="33"/>
      <c r="P156" s="98"/>
      <c r="Q156" s="97"/>
      <c r="R156" s="33" t="s">
        <v>38</v>
      </c>
      <c r="S156" s="99">
        <v>42826</v>
      </c>
      <c r="T156" s="33"/>
      <c r="U156" s="8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0">
        <v>0</v>
      </c>
      <c r="AI156" s="40">
        <v>0</v>
      </c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</row>
    <row r="157" spans="1:55" ht="15">
      <c r="A157" s="33">
        <v>23460</v>
      </c>
      <c r="B157" s="33" t="s">
        <v>88</v>
      </c>
      <c r="C157" s="45"/>
      <c r="D157" s="33" t="s">
        <v>43</v>
      </c>
      <c r="E157" s="45"/>
      <c r="F157" s="33" t="s">
        <v>117</v>
      </c>
      <c r="G157" s="62">
        <v>-30.86656</v>
      </c>
      <c r="H157" s="62">
        <v>-64.096260000000001</v>
      </c>
      <c r="I157" s="100"/>
      <c r="J157" s="33"/>
      <c r="K157" s="45"/>
      <c r="L157" s="45"/>
      <c r="M157" s="33" t="s">
        <v>46</v>
      </c>
      <c r="N157" s="97"/>
      <c r="O157" s="33"/>
      <c r="P157" s="98"/>
      <c r="Q157" s="97"/>
      <c r="R157" s="33" t="s">
        <v>38</v>
      </c>
      <c r="S157" s="101">
        <v>42929</v>
      </c>
      <c r="T157" s="33"/>
      <c r="U157" s="8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0">
        <v>0</v>
      </c>
      <c r="AI157" s="40" t="s">
        <v>452</v>
      </c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</row>
    <row r="158" spans="1:55" ht="12.75">
      <c r="A158" s="33">
        <v>23461</v>
      </c>
      <c r="B158" s="33" t="s">
        <v>88</v>
      </c>
      <c r="C158" s="45"/>
      <c r="D158" s="33" t="s">
        <v>43</v>
      </c>
      <c r="E158" s="45"/>
      <c r="F158" s="33" t="s">
        <v>453</v>
      </c>
      <c r="G158" s="64">
        <v>-31.034471</v>
      </c>
      <c r="H158" s="64">
        <v>-64.068603999999993</v>
      </c>
      <c r="I158" s="100"/>
      <c r="J158" s="33"/>
      <c r="K158" s="45"/>
      <c r="L158" s="45"/>
      <c r="M158" s="33" t="s">
        <v>46</v>
      </c>
      <c r="N158" s="97"/>
      <c r="O158" s="33"/>
      <c r="P158" s="98"/>
      <c r="Q158" s="97"/>
      <c r="R158" s="33" t="s">
        <v>38</v>
      </c>
      <c r="S158" s="101">
        <v>42928</v>
      </c>
      <c r="T158" s="33"/>
      <c r="U158" s="8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0">
        <v>0</v>
      </c>
      <c r="AI158" s="40">
        <v>0.39290000000000003</v>
      </c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</row>
    <row r="159" spans="1:55" ht="12.75">
      <c r="A159" s="33">
        <v>23275</v>
      </c>
      <c r="B159" s="33" t="s">
        <v>88</v>
      </c>
      <c r="C159" s="45"/>
      <c r="D159" s="33" t="s">
        <v>43</v>
      </c>
      <c r="E159" s="45"/>
      <c r="F159" s="33" t="s">
        <v>323</v>
      </c>
      <c r="G159" s="64">
        <v>-31.435600000000001</v>
      </c>
      <c r="H159" s="64">
        <v>-62.071399999999997</v>
      </c>
      <c r="I159" s="102"/>
      <c r="J159" s="33"/>
      <c r="K159" s="45"/>
      <c r="L159" s="45"/>
      <c r="M159" s="33" t="s">
        <v>46</v>
      </c>
      <c r="N159" s="97"/>
      <c r="O159" s="33"/>
      <c r="P159" s="98"/>
      <c r="Q159" s="97"/>
      <c r="R159" s="33" t="s">
        <v>38</v>
      </c>
      <c r="S159" s="33"/>
      <c r="T159" s="33"/>
      <c r="U159" s="8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0">
        <v>0</v>
      </c>
      <c r="AI159" s="40">
        <v>0</v>
      </c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</row>
    <row r="160" spans="1:55" ht="15">
      <c r="A160" s="33">
        <v>23277</v>
      </c>
      <c r="B160" s="33" t="s">
        <v>88</v>
      </c>
      <c r="C160" s="45"/>
      <c r="D160" s="33" t="s">
        <v>43</v>
      </c>
      <c r="E160" s="45"/>
      <c r="F160" s="33" t="s">
        <v>314</v>
      </c>
      <c r="G160" s="62">
        <v>-32.69838</v>
      </c>
      <c r="H160" s="62">
        <v>-62.105879999999999</v>
      </c>
      <c r="I160" s="102"/>
      <c r="J160" s="33"/>
      <c r="K160" s="45"/>
      <c r="L160" s="45"/>
      <c r="M160" s="33" t="s">
        <v>46</v>
      </c>
      <c r="N160" s="97"/>
      <c r="O160" s="33"/>
      <c r="P160" s="98"/>
      <c r="Q160" s="97"/>
      <c r="R160" s="33" t="s">
        <v>38</v>
      </c>
      <c r="S160" s="33"/>
      <c r="T160" s="33"/>
      <c r="U160" s="8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0">
        <v>0</v>
      </c>
      <c r="AI160" s="40">
        <v>0</v>
      </c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</row>
    <row r="161" spans="1:55" ht="15">
      <c r="A161" s="33">
        <v>23271</v>
      </c>
      <c r="B161" s="33" t="s">
        <v>88</v>
      </c>
      <c r="C161" s="45"/>
      <c r="D161" s="33" t="s">
        <v>43</v>
      </c>
      <c r="E161" s="45"/>
      <c r="F161" s="33" t="s">
        <v>92</v>
      </c>
      <c r="G161" s="62">
        <v>-32.602798999999997</v>
      </c>
      <c r="H161" s="62">
        <v>-62.605181000000002</v>
      </c>
      <c r="I161" s="102"/>
      <c r="J161" s="33"/>
      <c r="K161" s="45"/>
      <c r="L161" s="45"/>
      <c r="M161" s="33" t="s">
        <v>46</v>
      </c>
      <c r="N161" s="97"/>
      <c r="O161" s="33"/>
      <c r="P161" s="98"/>
      <c r="Q161" s="97"/>
      <c r="R161" s="33" t="s">
        <v>38</v>
      </c>
      <c r="S161" s="33"/>
      <c r="T161" s="33"/>
      <c r="U161" s="8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0">
        <v>0</v>
      </c>
      <c r="AI161" s="40">
        <v>0</v>
      </c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</row>
    <row r="162" spans="1:55" ht="15">
      <c r="A162" s="33">
        <v>23269</v>
      </c>
      <c r="B162" s="33" t="s">
        <v>88</v>
      </c>
      <c r="C162" s="45"/>
      <c r="D162" s="33" t="s">
        <v>43</v>
      </c>
      <c r="E162" s="45"/>
      <c r="F162" s="33" t="s">
        <v>86</v>
      </c>
      <c r="G162" s="62">
        <v>-32.043953999999999</v>
      </c>
      <c r="H162" s="62">
        <v>-63.595649000000002</v>
      </c>
      <c r="I162" s="102"/>
      <c r="J162" s="33"/>
      <c r="K162" s="45"/>
      <c r="L162" s="45"/>
      <c r="M162" s="33" t="s">
        <v>46</v>
      </c>
      <c r="N162" s="97"/>
      <c r="O162" s="33"/>
      <c r="P162" s="98"/>
      <c r="Q162" s="97"/>
      <c r="R162" s="33" t="s">
        <v>38</v>
      </c>
      <c r="S162" s="33"/>
      <c r="T162" s="33"/>
      <c r="U162" s="8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0">
        <v>0</v>
      </c>
      <c r="AI162" s="40">
        <v>3.3300000000000003E-2</v>
      </c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</row>
    <row r="163" spans="1:55" ht="12.75">
      <c r="A163" s="33">
        <v>23518</v>
      </c>
      <c r="B163" s="33" t="s">
        <v>88</v>
      </c>
      <c r="C163" s="45"/>
      <c r="D163" s="33" t="s">
        <v>43</v>
      </c>
      <c r="E163" s="45"/>
      <c r="F163" s="33" t="s">
        <v>430</v>
      </c>
      <c r="G163" s="64">
        <v>-30.0731</v>
      </c>
      <c r="H163" s="64">
        <v>-63.823099999999997</v>
      </c>
      <c r="I163" s="103"/>
      <c r="J163" s="33"/>
      <c r="K163" s="45"/>
      <c r="L163" s="45"/>
      <c r="M163" s="33" t="s">
        <v>46</v>
      </c>
      <c r="N163" s="97"/>
      <c r="O163" s="33"/>
      <c r="P163" s="98"/>
      <c r="Q163" s="97"/>
      <c r="R163" s="33" t="s">
        <v>38</v>
      </c>
      <c r="S163" s="33" t="s">
        <v>454</v>
      </c>
      <c r="T163" s="33"/>
      <c r="U163" s="8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0">
        <v>0</v>
      </c>
      <c r="AI163" s="40">
        <v>7.1400000000000005E-2</v>
      </c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</row>
    <row r="164" spans="1:55" ht="15">
      <c r="A164" s="33">
        <v>23272</v>
      </c>
      <c r="B164" s="33" t="s">
        <v>88</v>
      </c>
      <c r="C164" s="45"/>
      <c r="D164" s="33" t="s">
        <v>43</v>
      </c>
      <c r="E164" s="45"/>
      <c r="F164" s="33" t="s">
        <v>142</v>
      </c>
      <c r="G164" s="62">
        <v>-32.410850000000003</v>
      </c>
      <c r="H164" s="62">
        <v>-63.247430000000001</v>
      </c>
      <c r="I164" s="101"/>
      <c r="J164" s="33"/>
      <c r="K164" s="45"/>
      <c r="L164" s="45"/>
      <c r="M164" s="33" t="s">
        <v>46</v>
      </c>
      <c r="N164" s="97"/>
      <c r="O164" s="33"/>
      <c r="P164" s="98"/>
      <c r="Q164" s="97"/>
      <c r="R164" s="33" t="s">
        <v>38</v>
      </c>
      <c r="S164" s="32"/>
      <c r="T164" s="33"/>
      <c r="U164" s="8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0">
        <v>0</v>
      </c>
      <c r="AI164" s="40">
        <v>6.4500000000000002E-2</v>
      </c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</row>
    <row r="165" spans="1:55" ht="12.75">
      <c r="A165" s="33">
        <v>23284</v>
      </c>
      <c r="B165" s="33" t="s">
        <v>88</v>
      </c>
      <c r="C165" s="45"/>
      <c r="D165" s="33" t="s">
        <v>43</v>
      </c>
      <c r="E165" s="45"/>
      <c r="F165" s="33" t="s">
        <v>455</v>
      </c>
      <c r="G165" s="64">
        <v>-30.946565</v>
      </c>
      <c r="H165" s="64">
        <v>-64.071087000000006</v>
      </c>
      <c r="I165" s="85"/>
      <c r="J165" s="77"/>
      <c r="K165" s="45"/>
      <c r="L165" s="45"/>
      <c r="M165" s="33" t="s">
        <v>46</v>
      </c>
      <c r="N165" s="45"/>
      <c r="O165" s="45"/>
      <c r="P165" s="33"/>
      <c r="Q165" s="45"/>
      <c r="R165" s="33" t="s">
        <v>38</v>
      </c>
      <c r="S165" s="77" t="s">
        <v>456</v>
      </c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0">
        <f t="shared" ref="AH165:AI165" si="89">0/30</f>
        <v>0</v>
      </c>
      <c r="AI165" s="40">
        <f t="shared" si="89"/>
        <v>0</v>
      </c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</row>
    <row r="166" spans="1:55" ht="12.75">
      <c r="A166" s="33">
        <v>23289</v>
      </c>
      <c r="B166" s="33" t="s">
        <v>88</v>
      </c>
      <c r="C166" s="45"/>
      <c r="D166" s="33" t="s">
        <v>43</v>
      </c>
      <c r="E166" s="45"/>
      <c r="F166" s="33" t="s">
        <v>126</v>
      </c>
      <c r="G166" s="45">
        <v>-34.835724999999996</v>
      </c>
      <c r="H166" s="45">
        <v>-64.394991000000005</v>
      </c>
      <c r="I166" s="85"/>
      <c r="J166" s="33"/>
      <c r="K166" s="45"/>
      <c r="L166" s="45"/>
      <c r="M166" s="33" t="s">
        <v>46</v>
      </c>
      <c r="N166" s="45"/>
      <c r="O166" s="45"/>
      <c r="P166" s="33"/>
      <c r="Q166" s="45"/>
      <c r="R166" s="33" t="s">
        <v>38</v>
      </c>
      <c r="S166" s="85">
        <v>43034</v>
      </c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0">
        <f t="shared" ref="AH166:AI166" si="90">0/29</f>
        <v>0</v>
      </c>
      <c r="AI166" s="40">
        <f t="shared" si="90"/>
        <v>0</v>
      </c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</row>
    <row r="167" spans="1:55" ht="12.75">
      <c r="A167" s="33">
        <v>23295</v>
      </c>
      <c r="B167" s="33" t="s">
        <v>88</v>
      </c>
      <c r="C167" s="45"/>
      <c r="D167" s="33" t="s">
        <v>43</v>
      </c>
      <c r="E167" s="45"/>
      <c r="F167" s="33" t="s">
        <v>94</v>
      </c>
      <c r="G167" s="64">
        <v>-33.578994000000002</v>
      </c>
      <c r="H167" s="64">
        <v>-62.727925999999997</v>
      </c>
      <c r="I167" s="85"/>
      <c r="J167" s="33"/>
      <c r="K167" s="45"/>
      <c r="L167" s="45"/>
      <c r="M167" s="33" t="s">
        <v>46</v>
      </c>
      <c r="N167" s="45"/>
      <c r="O167" s="45"/>
      <c r="P167" s="33"/>
      <c r="Q167" s="45"/>
      <c r="R167" s="33" t="s">
        <v>38</v>
      </c>
      <c r="S167" s="85">
        <v>43055</v>
      </c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0">
        <f t="shared" ref="AH167:AI167" si="91">0/30</f>
        <v>0</v>
      </c>
      <c r="AI167" s="40">
        <f t="shared" si="91"/>
        <v>0</v>
      </c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</row>
    <row r="168" spans="1:55" ht="12.75">
      <c r="A168" s="33">
        <v>23308</v>
      </c>
      <c r="B168" s="33" t="s">
        <v>88</v>
      </c>
      <c r="C168" s="45"/>
      <c r="D168" s="33" t="s">
        <v>43</v>
      </c>
      <c r="E168" s="45"/>
      <c r="F168" s="33" t="s">
        <v>77</v>
      </c>
      <c r="G168" s="73">
        <v>-33.922555555555597</v>
      </c>
      <c r="H168" s="73">
        <v>-64.402666666666704</v>
      </c>
      <c r="I168" s="85"/>
      <c r="J168" s="33"/>
      <c r="K168" s="45"/>
      <c r="L168" s="45"/>
      <c r="M168" s="33" t="s">
        <v>46</v>
      </c>
      <c r="N168" s="33"/>
      <c r="O168" s="33"/>
      <c r="P168" s="45"/>
      <c r="Q168" s="33"/>
      <c r="R168" s="33" t="s">
        <v>38</v>
      </c>
      <c r="S168" s="85">
        <v>43006</v>
      </c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0">
        <f t="shared" ref="AH168:AI168" si="92">1/29</f>
        <v>3.4482758620689655E-2</v>
      </c>
      <c r="AI168" s="40">
        <f t="shared" si="92"/>
        <v>3.4482758620689655E-2</v>
      </c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</row>
    <row r="169" spans="1:55" ht="12.75">
      <c r="A169" s="33">
        <v>23309</v>
      </c>
      <c r="B169" s="33" t="s">
        <v>88</v>
      </c>
      <c r="C169" s="45"/>
      <c r="D169" s="33" t="s">
        <v>43</v>
      </c>
      <c r="E169" s="45"/>
      <c r="F169" s="33" t="s">
        <v>231</v>
      </c>
      <c r="G169" s="73">
        <v>-32.811083333333301</v>
      </c>
      <c r="H169" s="73">
        <v>-62.728944444444402</v>
      </c>
      <c r="I169" s="85"/>
      <c r="J169" s="33"/>
      <c r="K169" s="45"/>
      <c r="L169" s="45"/>
      <c r="M169" s="33" t="s">
        <v>46</v>
      </c>
      <c r="N169" s="33"/>
      <c r="O169" s="33"/>
      <c r="P169" s="33"/>
      <c r="Q169" s="33"/>
      <c r="R169" s="33" t="s">
        <v>38</v>
      </c>
      <c r="S169" s="85">
        <v>43006</v>
      </c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0">
        <f t="shared" ref="AH169:AI169" si="93">0/29</f>
        <v>0</v>
      </c>
      <c r="AI169" s="40">
        <f t="shared" si="93"/>
        <v>0</v>
      </c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</row>
    <row r="170" spans="1:55" ht="12.75">
      <c r="A170" s="33">
        <v>23323</v>
      </c>
      <c r="B170" s="33" t="s">
        <v>88</v>
      </c>
      <c r="C170" s="45"/>
      <c r="D170" s="33" t="s">
        <v>43</v>
      </c>
      <c r="E170" s="45"/>
      <c r="F170" s="33" t="s">
        <v>99</v>
      </c>
      <c r="G170" s="45">
        <v>-32.352499999999999</v>
      </c>
      <c r="H170" s="45">
        <v>-64.302800000000005</v>
      </c>
      <c r="I170" s="85"/>
      <c r="J170" s="33"/>
      <c r="K170" s="45"/>
      <c r="L170" s="45"/>
      <c r="M170" s="33" t="s">
        <v>46</v>
      </c>
      <c r="N170" s="45"/>
      <c r="O170" s="45"/>
      <c r="P170" s="33"/>
      <c r="Q170" s="45"/>
      <c r="R170" s="33" t="s">
        <v>38</v>
      </c>
      <c r="S170" s="85">
        <v>43006</v>
      </c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0">
        <f>0/29</f>
        <v>0</v>
      </c>
      <c r="AI170" s="40">
        <f>4/29</f>
        <v>0.13793103448275862</v>
      </c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</row>
    <row r="171" spans="1:55" ht="12.75">
      <c r="A171" s="33">
        <v>23325</v>
      </c>
      <c r="B171" s="33" t="s">
        <v>88</v>
      </c>
      <c r="C171" s="45"/>
      <c r="D171" s="33" t="s">
        <v>43</v>
      </c>
      <c r="E171" s="45"/>
      <c r="F171" s="33" t="s">
        <v>97</v>
      </c>
      <c r="G171" s="45">
        <v>-33.066929999999999</v>
      </c>
      <c r="H171" s="45">
        <v>-64.566159999999996</v>
      </c>
      <c r="I171" s="85"/>
      <c r="J171" s="33"/>
      <c r="K171" s="45"/>
      <c r="L171" s="45"/>
      <c r="M171" s="33" t="s">
        <v>46</v>
      </c>
      <c r="N171" s="45"/>
      <c r="O171" s="45"/>
      <c r="P171" s="33"/>
      <c r="Q171" s="45"/>
      <c r="R171" s="33" t="s">
        <v>38</v>
      </c>
      <c r="S171" s="85">
        <v>42809</v>
      </c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0">
        <f>0/31</f>
        <v>0</v>
      </c>
      <c r="AI171" s="9">
        <f>1/31</f>
        <v>3.2258064516129031E-2</v>
      </c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</row>
    <row r="172" spans="1:55" ht="12.75">
      <c r="A172" s="33">
        <v>23328</v>
      </c>
      <c r="B172" s="33" t="s">
        <v>88</v>
      </c>
      <c r="C172" s="45"/>
      <c r="D172" s="33" t="s">
        <v>43</v>
      </c>
      <c r="E172" s="45"/>
      <c r="F172" s="33" t="s">
        <v>101</v>
      </c>
      <c r="G172" s="33">
        <v>-33.38485</v>
      </c>
      <c r="H172" s="85" t="s">
        <v>443</v>
      </c>
      <c r="I172" s="85"/>
      <c r="J172" s="77"/>
      <c r="K172" s="45"/>
      <c r="L172" s="45"/>
      <c r="M172" s="33" t="s">
        <v>46</v>
      </c>
      <c r="N172" s="45"/>
      <c r="O172" s="45"/>
      <c r="P172" s="33"/>
      <c r="Q172" s="45"/>
      <c r="R172" s="33" t="s">
        <v>38</v>
      </c>
      <c r="S172" s="85">
        <v>42809</v>
      </c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0">
        <f>0/29</f>
        <v>0</v>
      </c>
      <c r="AI172" s="9">
        <f>1/29</f>
        <v>3.4482758620689655E-2</v>
      </c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</row>
    <row r="173" spans="1:55" ht="12.75">
      <c r="A173" s="33">
        <v>23548</v>
      </c>
      <c r="B173" s="33" t="s">
        <v>123</v>
      </c>
      <c r="C173" s="45"/>
      <c r="D173" s="33" t="s">
        <v>43</v>
      </c>
      <c r="E173" s="45"/>
      <c r="F173" s="33" t="s">
        <v>50</v>
      </c>
      <c r="G173" s="33">
        <v>-30.35295</v>
      </c>
      <c r="H173" s="85" t="s">
        <v>442</v>
      </c>
      <c r="I173" s="85"/>
      <c r="J173" s="77"/>
      <c r="K173" s="45"/>
      <c r="L173" s="45"/>
      <c r="M173" s="33" t="s">
        <v>46</v>
      </c>
      <c r="N173" s="45"/>
      <c r="O173" s="45"/>
      <c r="P173" s="33"/>
      <c r="Q173" s="45"/>
      <c r="R173" s="33" t="s">
        <v>38</v>
      </c>
      <c r="S173" s="104">
        <v>43110</v>
      </c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0">
        <f>0/30</f>
        <v>0</v>
      </c>
      <c r="AI173" s="40">
        <f>14/30</f>
        <v>0.46666666666666667</v>
      </c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</row>
    <row r="174" spans="1:55" ht="12.75">
      <c r="A174" s="33">
        <v>23582</v>
      </c>
      <c r="B174" s="33" t="s">
        <v>458</v>
      </c>
      <c r="C174" s="45"/>
      <c r="D174" s="33" t="s">
        <v>43</v>
      </c>
      <c r="E174" s="85"/>
      <c r="F174" s="33" t="s">
        <v>102</v>
      </c>
      <c r="G174" s="64">
        <v>-32.490600000000001</v>
      </c>
      <c r="H174" s="64">
        <v>-64.395600000000002</v>
      </c>
      <c r="I174" s="45"/>
      <c r="J174" s="45"/>
      <c r="K174" s="45"/>
      <c r="L174" s="45"/>
      <c r="M174" s="33" t="s">
        <v>46</v>
      </c>
      <c r="N174" s="45"/>
      <c r="O174" s="45"/>
      <c r="P174" s="45"/>
      <c r="Q174" s="45"/>
      <c r="R174" s="33" t="s">
        <v>38</v>
      </c>
      <c r="S174" s="85">
        <v>43158</v>
      </c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0">
        <f t="shared" ref="AH174:AI174" si="94">0/29</f>
        <v>0</v>
      </c>
      <c r="AI174" s="40">
        <f t="shared" si="94"/>
        <v>0</v>
      </c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</row>
    <row r="175" spans="1:55" ht="12.75">
      <c r="A175" s="33">
        <v>23584</v>
      </c>
      <c r="B175" s="33" t="s">
        <v>458</v>
      </c>
      <c r="C175" s="45"/>
      <c r="D175" s="33" t="s">
        <v>43</v>
      </c>
      <c r="E175" s="85"/>
      <c r="F175" s="84" t="s">
        <v>178</v>
      </c>
      <c r="G175" s="64">
        <v>-33.328611000000002</v>
      </c>
      <c r="H175" s="64">
        <v>-64.421110999999996</v>
      </c>
      <c r="I175" s="45"/>
      <c r="J175" s="45"/>
      <c r="K175" s="45"/>
      <c r="L175" s="45"/>
      <c r="M175" s="33" t="s">
        <v>46</v>
      </c>
      <c r="N175" s="45"/>
      <c r="O175" s="45"/>
      <c r="P175" s="45"/>
      <c r="Q175" s="45"/>
      <c r="R175" s="33" t="s">
        <v>38</v>
      </c>
      <c r="S175" s="85">
        <v>43158</v>
      </c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0">
        <f>0/29</f>
        <v>0</v>
      </c>
      <c r="AI175" s="40">
        <f>2/29</f>
        <v>6.8965517241379309E-2</v>
      </c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</row>
    <row r="176" spans="1:55" ht="15">
      <c r="A176" s="33">
        <v>23585</v>
      </c>
      <c r="B176" s="33" t="s">
        <v>458</v>
      </c>
      <c r="C176" s="45"/>
      <c r="D176" s="33" t="s">
        <v>43</v>
      </c>
      <c r="E176" s="85"/>
      <c r="F176" s="33" t="s">
        <v>62</v>
      </c>
      <c r="G176" s="62">
        <v>-33.807499999999997</v>
      </c>
      <c r="H176" s="62">
        <v>-64.430269999999993</v>
      </c>
      <c r="I176" s="45"/>
      <c r="J176" s="45"/>
      <c r="K176" s="45"/>
      <c r="L176" s="45"/>
      <c r="M176" s="33" t="s">
        <v>46</v>
      </c>
      <c r="N176" s="45"/>
      <c r="O176" s="45"/>
      <c r="P176" s="45"/>
      <c r="Q176" s="45"/>
      <c r="R176" s="33" t="s">
        <v>38</v>
      </c>
      <c r="S176" s="33" t="s">
        <v>459</v>
      </c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0">
        <f>0/31</f>
        <v>0</v>
      </c>
      <c r="AI176" s="40">
        <f>1/29</f>
        <v>3.4482758620689655E-2</v>
      </c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</row>
    <row r="177" spans="1:55" ht="12.75">
      <c r="A177" s="33">
        <v>23589</v>
      </c>
      <c r="B177" s="33" t="s">
        <v>458</v>
      </c>
      <c r="C177" s="45"/>
      <c r="D177" s="33" t="s">
        <v>43</v>
      </c>
      <c r="E177" s="85"/>
      <c r="F177" s="33" t="s">
        <v>126</v>
      </c>
      <c r="G177" s="64">
        <v>-34.835724999999996</v>
      </c>
      <c r="H177" s="64">
        <v>-64.394991000000005</v>
      </c>
      <c r="I177" s="45"/>
      <c r="J177" s="45"/>
      <c r="K177" s="45"/>
      <c r="L177" s="45"/>
      <c r="M177" s="33" t="s">
        <v>46</v>
      </c>
      <c r="N177" s="45"/>
      <c r="O177" s="45"/>
      <c r="P177" s="45"/>
      <c r="Q177" s="45"/>
      <c r="R177" s="33" t="s">
        <v>38</v>
      </c>
      <c r="S177" s="85">
        <v>43146</v>
      </c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0">
        <f>0/28</f>
        <v>0</v>
      </c>
      <c r="AI177" s="40">
        <f>8/28</f>
        <v>0.2857142857142857</v>
      </c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</row>
    <row r="178" spans="1:55" ht="12.75">
      <c r="A178" s="33">
        <v>23590</v>
      </c>
      <c r="B178" s="33" t="s">
        <v>458</v>
      </c>
      <c r="C178" s="45"/>
      <c r="D178" s="33" t="s">
        <v>43</v>
      </c>
      <c r="E178" s="85"/>
      <c r="F178" s="33" t="s">
        <v>77</v>
      </c>
      <c r="G178" s="64">
        <v>-33.898119999999999</v>
      </c>
      <c r="H178" s="64">
        <v>-64.380179999999996</v>
      </c>
      <c r="I178" s="45"/>
      <c r="J178" s="45"/>
      <c r="K178" s="45"/>
      <c r="L178" s="45"/>
      <c r="M178" s="33" t="s">
        <v>46</v>
      </c>
      <c r="N178" s="45"/>
      <c r="O178" s="45"/>
      <c r="P178" s="45"/>
      <c r="Q178" s="45"/>
      <c r="R178" s="33" t="s">
        <v>38</v>
      </c>
      <c r="S178" s="33" t="s">
        <v>459</v>
      </c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0">
        <f>0/30</f>
        <v>0</v>
      </c>
      <c r="AI178" s="40">
        <f>0/29</f>
        <v>0</v>
      </c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</row>
    <row r="179" spans="1:55" ht="12.75">
      <c r="A179" s="33">
        <v>23615</v>
      </c>
      <c r="B179" s="33" t="s">
        <v>458</v>
      </c>
      <c r="C179" s="45"/>
      <c r="D179" s="33" t="s">
        <v>43</v>
      </c>
      <c r="E179" s="85"/>
      <c r="F179" s="33" t="s">
        <v>97</v>
      </c>
      <c r="G179" s="64">
        <v>-33.066929999999999</v>
      </c>
      <c r="H179" s="64">
        <v>-64.566159999999996</v>
      </c>
      <c r="I179" s="45"/>
      <c r="J179" s="45"/>
      <c r="K179" s="45"/>
      <c r="L179" s="45"/>
      <c r="M179" s="33" t="s">
        <v>46</v>
      </c>
      <c r="N179" s="45"/>
      <c r="O179" s="45"/>
      <c r="P179" s="45"/>
      <c r="Q179" s="45"/>
      <c r="R179" s="33" t="s">
        <v>38</v>
      </c>
      <c r="S179" s="85">
        <v>43172</v>
      </c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0">
        <f>1/29</f>
        <v>3.4482758620689655E-2</v>
      </c>
      <c r="AI179" s="40">
        <f>3/29</f>
        <v>0.10344827586206896</v>
      </c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</row>
    <row r="180" spans="1:55" ht="12.75">
      <c r="A180" s="33">
        <v>23616</v>
      </c>
      <c r="B180" s="33" t="s">
        <v>458</v>
      </c>
      <c r="C180" s="45"/>
      <c r="D180" s="33" t="s">
        <v>43</v>
      </c>
      <c r="E180" s="85"/>
      <c r="F180" s="33" t="s">
        <v>102</v>
      </c>
      <c r="G180" s="64">
        <v>-32.490600000000001</v>
      </c>
      <c r="H180" s="64">
        <v>-64.395600000000002</v>
      </c>
      <c r="I180" s="45"/>
      <c r="J180" s="45"/>
      <c r="K180" s="45"/>
      <c r="L180" s="45"/>
      <c r="M180" s="33" t="s">
        <v>46</v>
      </c>
      <c r="N180" s="45"/>
      <c r="O180" s="45"/>
      <c r="P180" s="45"/>
      <c r="Q180" s="45"/>
      <c r="R180" s="33" t="s">
        <v>38</v>
      </c>
      <c r="S180" s="85">
        <v>43172</v>
      </c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0">
        <f t="shared" ref="AH180:AH182" si="95">0/29</f>
        <v>0</v>
      </c>
      <c r="AI180" s="40">
        <f>2/29</f>
        <v>6.8965517241379309E-2</v>
      </c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</row>
    <row r="181" spans="1:55" ht="12.75">
      <c r="A181" s="33">
        <v>23617</v>
      </c>
      <c r="B181" s="33" t="s">
        <v>458</v>
      </c>
      <c r="C181" s="45"/>
      <c r="D181" s="33" t="s">
        <v>43</v>
      </c>
      <c r="E181" s="85"/>
      <c r="F181" s="84" t="s">
        <v>178</v>
      </c>
      <c r="G181" s="64">
        <v>-33.328611000000002</v>
      </c>
      <c r="H181" s="64">
        <v>-64.421110999999996</v>
      </c>
      <c r="I181" s="45"/>
      <c r="J181" s="45"/>
      <c r="K181" s="45"/>
      <c r="L181" s="45"/>
      <c r="M181" s="33" t="s">
        <v>46</v>
      </c>
      <c r="N181" s="45"/>
      <c r="O181" s="45"/>
      <c r="P181" s="45"/>
      <c r="Q181" s="45"/>
      <c r="R181" s="33" t="s">
        <v>38</v>
      </c>
      <c r="S181" s="85">
        <v>43172</v>
      </c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0">
        <f t="shared" si="95"/>
        <v>0</v>
      </c>
      <c r="AI181" s="40">
        <f>0/29</f>
        <v>0</v>
      </c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</row>
    <row r="182" spans="1:55" ht="12.75">
      <c r="A182" s="33">
        <v>23618</v>
      </c>
      <c r="B182" s="33" t="s">
        <v>458</v>
      </c>
      <c r="C182" s="45"/>
      <c r="D182" s="33" t="s">
        <v>43</v>
      </c>
      <c r="E182" s="85"/>
      <c r="F182" s="84" t="s">
        <v>460</v>
      </c>
      <c r="G182" s="64">
        <v>-32.737367999999996</v>
      </c>
      <c r="H182" s="64">
        <v>-63.871425000000002</v>
      </c>
      <c r="I182" s="45"/>
      <c r="J182" s="45"/>
      <c r="K182" s="45"/>
      <c r="L182" s="45"/>
      <c r="M182" s="33" t="s">
        <v>46</v>
      </c>
      <c r="N182" s="45"/>
      <c r="O182" s="45"/>
      <c r="P182" s="45"/>
      <c r="Q182" s="45"/>
      <c r="R182" s="33" t="s">
        <v>38</v>
      </c>
      <c r="S182" s="85">
        <v>43172</v>
      </c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0">
        <f t="shared" si="95"/>
        <v>0</v>
      </c>
      <c r="AI182" s="40">
        <f>3/29</f>
        <v>0.10344827586206896</v>
      </c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</row>
    <row r="183" spans="1:55" ht="12.75">
      <c r="A183" s="33">
        <v>23623</v>
      </c>
      <c r="B183" s="33" t="s">
        <v>458</v>
      </c>
      <c r="C183" s="45"/>
      <c r="D183" s="33" t="s">
        <v>43</v>
      </c>
      <c r="E183" s="85"/>
      <c r="F183" s="33" t="s">
        <v>44</v>
      </c>
      <c r="G183" s="64">
        <v>-30.703479999999999</v>
      </c>
      <c r="H183" s="64">
        <v>-64.070679999999996</v>
      </c>
      <c r="I183" s="45"/>
      <c r="J183" s="45"/>
      <c r="K183" s="45"/>
      <c r="L183" s="45"/>
      <c r="M183" s="33" t="s">
        <v>46</v>
      </c>
      <c r="N183" s="45"/>
      <c r="O183" s="45"/>
      <c r="P183" s="45"/>
      <c r="Q183" s="45"/>
      <c r="R183" s="33" t="s">
        <v>38</v>
      </c>
      <c r="S183" s="85">
        <v>43405</v>
      </c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0">
        <f t="shared" ref="AH183:AI183" si="96">0/30</f>
        <v>0</v>
      </c>
      <c r="AI183" s="40">
        <f t="shared" si="96"/>
        <v>0</v>
      </c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</row>
    <row r="184" spans="1:55" ht="12.75">
      <c r="A184" s="33">
        <v>23649</v>
      </c>
      <c r="B184" s="33" t="s">
        <v>458</v>
      </c>
      <c r="C184" s="45"/>
      <c r="D184" s="33" t="s">
        <v>43</v>
      </c>
      <c r="E184" s="85"/>
      <c r="F184" s="33" t="s">
        <v>461</v>
      </c>
      <c r="G184" s="43">
        <v>-30.433299999999999</v>
      </c>
      <c r="H184" s="43">
        <v>-64.349999999999994</v>
      </c>
      <c r="I184" s="45"/>
      <c r="J184" s="45"/>
      <c r="K184" s="45"/>
      <c r="L184" s="45"/>
      <c r="M184" s="33" t="s">
        <v>46</v>
      </c>
      <c r="N184" s="45"/>
      <c r="O184" s="45"/>
      <c r="P184" s="45"/>
      <c r="Q184" s="45"/>
      <c r="R184" s="33" t="s">
        <v>38</v>
      </c>
      <c r="S184" s="85">
        <v>43433</v>
      </c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0">
        <f t="shared" ref="AH184:AH186" si="97">0/30</f>
        <v>0</v>
      </c>
      <c r="AI184" s="40">
        <f t="shared" ref="AI184:AI185" si="98">1/30</f>
        <v>3.3333333333333333E-2</v>
      </c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</row>
    <row r="185" spans="1:55" ht="12.75">
      <c r="A185" s="33">
        <v>23703</v>
      </c>
      <c r="B185" s="33" t="s">
        <v>458</v>
      </c>
      <c r="C185" s="45"/>
      <c r="D185" s="33" t="s">
        <v>43</v>
      </c>
      <c r="E185" s="85"/>
      <c r="F185" s="84" t="s">
        <v>81</v>
      </c>
      <c r="G185" s="64">
        <v>-29.9</v>
      </c>
      <c r="H185" s="64">
        <v>-63.71658</v>
      </c>
      <c r="I185" s="45"/>
      <c r="J185" s="45"/>
      <c r="K185" s="45"/>
      <c r="L185" s="45"/>
      <c r="M185" s="33" t="s">
        <v>46</v>
      </c>
      <c r="N185" s="45"/>
      <c r="O185" s="45"/>
      <c r="P185" s="45"/>
      <c r="Q185" s="45"/>
      <c r="R185" s="33" t="s">
        <v>38</v>
      </c>
      <c r="S185" s="33" t="s">
        <v>462</v>
      </c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0">
        <f t="shared" si="97"/>
        <v>0</v>
      </c>
      <c r="AI185" s="40">
        <f t="shared" si="98"/>
        <v>3.3333333333333333E-2</v>
      </c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</row>
    <row r="186" spans="1:55" ht="12.75">
      <c r="A186" s="33">
        <v>23704</v>
      </c>
      <c r="B186" s="33" t="s">
        <v>458</v>
      </c>
      <c r="C186" s="45"/>
      <c r="D186" s="33" t="s">
        <v>43</v>
      </c>
      <c r="E186" s="85"/>
      <c r="F186" s="33" t="s">
        <v>50</v>
      </c>
      <c r="G186" s="64">
        <v>-30.35295</v>
      </c>
      <c r="H186" s="64">
        <v>-63.943989999999999</v>
      </c>
      <c r="I186" s="45"/>
      <c r="J186" s="45"/>
      <c r="K186" s="45"/>
      <c r="L186" s="45"/>
      <c r="M186" s="33" t="s">
        <v>46</v>
      </c>
      <c r="N186" s="45"/>
      <c r="O186" s="45"/>
      <c r="P186" s="45"/>
      <c r="Q186" s="45"/>
      <c r="R186" s="33" t="s">
        <v>38</v>
      </c>
      <c r="S186" s="85">
        <v>43475</v>
      </c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0">
        <f t="shared" si="97"/>
        <v>0</v>
      </c>
      <c r="AI186" s="40">
        <f>7/30</f>
        <v>0.23333333333333334</v>
      </c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</row>
    <row r="187" spans="1:55" ht="12.75">
      <c r="A187" s="33">
        <v>23705</v>
      </c>
      <c r="B187" s="33" t="s">
        <v>458</v>
      </c>
      <c r="C187" s="45"/>
      <c r="D187" s="33" t="s">
        <v>43</v>
      </c>
      <c r="E187" s="85"/>
      <c r="F187" s="33" t="s">
        <v>138</v>
      </c>
      <c r="G187" s="64">
        <v>-31.01</v>
      </c>
      <c r="H187" s="64">
        <v>-62.727137999999997</v>
      </c>
      <c r="I187" s="45"/>
      <c r="J187" s="45"/>
      <c r="K187" s="45"/>
      <c r="L187" s="45"/>
      <c r="M187" s="33" t="s">
        <v>46</v>
      </c>
      <c r="N187" s="45"/>
      <c r="O187" s="45"/>
      <c r="P187" s="45"/>
      <c r="Q187" s="45"/>
      <c r="R187" s="33" t="s">
        <v>38</v>
      </c>
      <c r="S187" s="85">
        <v>43447</v>
      </c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0">
        <f>1/30</f>
        <v>3.3333333333333333E-2</v>
      </c>
      <c r="AI187" s="40">
        <f>0/30</f>
        <v>0</v>
      </c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</row>
    <row r="188" spans="1:55" ht="12.75">
      <c r="A188" s="33">
        <v>23707</v>
      </c>
      <c r="B188" s="33" t="s">
        <v>458</v>
      </c>
      <c r="C188" s="45"/>
      <c r="D188" s="33" t="s">
        <v>43</v>
      </c>
      <c r="E188" s="85"/>
      <c r="F188" s="33" t="s">
        <v>463</v>
      </c>
      <c r="G188" s="43">
        <v>-30.866700000000002</v>
      </c>
      <c r="H188" s="43">
        <v>-62.033299999999997</v>
      </c>
      <c r="I188" s="45"/>
      <c r="J188" s="45"/>
      <c r="K188" s="45"/>
      <c r="L188" s="45"/>
      <c r="M188" s="33" t="s">
        <v>46</v>
      </c>
      <c r="N188" s="45"/>
      <c r="O188" s="45"/>
      <c r="P188" s="45"/>
      <c r="Q188" s="45"/>
      <c r="R188" s="33" t="s">
        <v>38</v>
      </c>
      <c r="S188" s="85">
        <v>43447</v>
      </c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0">
        <f>4/30</f>
        <v>0.13333333333333333</v>
      </c>
      <c r="AI188" s="40">
        <f>2/30</f>
        <v>6.6666666666666666E-2</v>
      </c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</row>
    <row r="189" spans="1:55" ht="12.75">
      <c r="A189" s="33">
        <v>23708</v>
      </c>
      <c r="B189" s="33" t="s">
        <v>458</v>
      </c>
      <c r="C189" s="45"/>
      <c r="D189" s="33" t="s">
        <v>43</v>
      </c>
      <c r="E189" s="85"/>
      <c r="F189" s="33" t="s">
        <v>339</v>
      </c>
      <c r="G189" s="108">
        <v>-30.7333</v>
      </c>
      <c r="H189" s="108">
        <v>-63.566699999999997</v>
      </c>
      <c r="I189" s="45"/>
      <c r="J189" s="45"/>
      <c r="K189" s="45"/>
      <c r="L189" s="45"/>
      <c r="M189" s="33" t="s">
        <v>46</v>
      </c>
      <c r="N189" s="45"/>
      <c r="O189" s="45"/>
      <c r="P189" s="45"/>
      <c r="Q189" s="45"/>
      <c r="R189" s="33" t="s">
        <v>38</v>
      </c>
      <c r="S189" s="85">
        <v>43475</v>
      </c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0">
        <f t="shared" ref="AH189:AI189" si="99">0/27</f>
        <v>0</v>
      </c>
      <c r="AI189" s="40">
        <f t="shared" si="99"/>
        <v>0</v>
      </c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</row>
    <row r="190" spans="1:55" ht="12.75">
      <c r="A190" s="33">
        <v>23831</v>
      </c>
      <c r="B190" s="33" t="s">
        <v>464</v>
      </c>
      <c r="C190" s="45"/>
      <c r="D190" s="33" t="s">
        <v>43</v>
      </c>
      <c r="E190" s="85"/>
      <c r="F190" s="33" t="s">
        <v>126</v>
      </c>
      <c r="G190" s="64">
        <v>-34.835724999999996</v>
      </c>
      <c r="H190" s="64">
        <v>-64.394991000000005</v>
      </c>
      <c r="I190" s="45"/>
      <c r="J190" s="45"/>
      <c r="K190" s="45"/>
      <c r="L190" s="45"/>
      <c r="M190" s="33" t="s">
        <v>46</v>
      </c>
      <c r="N190" s="45"/>
      <c r="O190" s="45"/>
      <c r="P190" s="45"/>
      <c r="Q190" s="45"/>
      <c r="R190" s="33" t="s">
        <v>38</v>
      </c>
      <c r="S190" s="109">
        <v>43501</v>
      </c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0">
        <f>0/31</f>
        <v>0</v>
      </c>
      <c r="AI190" s="40">
        <f>2/31</f>
        <v>6.4516129032258063E-2</v>
      </c>
      <c r="AJ190" s="33"/>
      <c r="AK190" s="33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</row>
    <row r="191" spans="1:55" ht="12.75">
      <c r="A191" s="33">
        <v>23832</v>
      </c>
      <c r="B191" s="33" t="s">
        <v>464</v>
      </c>
      <c r="C191" s="45"/>
      <c r="D191" s="33" t="s">
        <v>43</v>
      </c>
      <c r="E191" s="85"/>
      <c r="F191" s="33" t="s">
        <v>102</v>
      </c>
      <c r="G191" s="64">
        <v>-32.490600000000001</v>
      </c>
      <c r="H191" s="64">
        <v>-64.395600000000002</v>
      </c>
      <c r="I191" s="45"/>
      <c r="J191" s="45"/>
      <c r="K191" s="45"/>
      <c r="L191" s="45"/>
      <c r="M191" s="33" t="s">
        <v>46</v>
      </c>
      <c r="N191" s="45"/>
      <c r="O191" s="45"/>
      <c r="P191" s="45"/>
      <c r="Q191" s="45"/>
      <c r="R191" s="33" t="s">
        <v>38</v>
      </c>
      <c r="S191" s="109">
        <v>43501</v>
      </c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0">
        <f>0/19</f>
        <v>0</v>
      </c>
      <c r="AI191" s="40">
        <f>0/29</f>
        <v>0</v>
      </c>
      <c r="AJ191" s="33"/>
      <c r="AK191" s="33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</row>
    <row r="192" spans="1:55" ht="12.75">
      <c r="A192" s="33">
        <v>23833</v>
      </c>
      <c r="B192" s="33" t="s">
        <v>464</v>
      </c>
      <c r="C192" s="45"/>
      <c r="D192" s="33" t="s">
        <v>43</v>
      </c>
      <c r="E192" s="85"/>
      <c r="F192" s="33" t="s">
        <v>401</v>
      </c>
      <c r="G192" s="64">
        <v>-33.898119999999999</v>
      </c>
      <c r="H192" s="64">
        <v>-64.380179999999996</v>
      </c>
      <c r="I192" s="45"/>
      <c r="J192" s="45"/>
      <c r="K192" s="45"/>
      <c r="L192" s="45"/>
      <c r="M192" s="33" t="s">
        <v>46</v>
      </c>
      <c r="N192" s="45"/>
      <c r="O192" s="45"/>
      <c r="P192" s="45"/>
      <c r="Q192" s="45"/>
      <c r="R192" s="33" t="s">
        <v>38</v>
      </c>
      <c r="S192" s="109">
        <v>43501</v>
      </c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0">
        <f>0/31</f>
        <v>0</v>
      </c>
      <c r="AI192" s="40">
        <f>10/31</f>
        <v>0.32258064516129031</v>
      </c>
      <c r="AJ192" s="33"/>
      <c r="AK192" s="33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</row>
    <row r="193" spans="1:55" ht="12.75">
      <c r="A193" s="33">
        <v>23834</v>
      </c>
      <c r="B193" s="33" t="s">
        <v>464</v>
      </c>
      <c r="C193" s="45"/>
      <c r="D193" s="33" t="s">
        <v>43</v>
      </c>
      <c r="E193" s="85"/>
      <c r="F193" s="33" t="s">
        <v>178</v>
      </c>
      <c r="G193" s="64">
        <v>-33.328611000000002</v>
      </c>
      <c r="H193" s="64">
        <v>-64.421110999999996</v>
      </c>
      <c r="I193" s="45"/>
      <c r="J193" s="45"/>
      <c r="K193" s="45"/>
      <c r="L193" s="45"/>
      <c r="M193" s="33" t="s">
        <v>46</v>
      </c>
      <c r="N193" s="45"/>
      <c r="O193" s="45"/>
      <c r="P193" s="45"/>
      <c r="Q193" s="45"/>
      <c r="R193" s="33" t="s">
        <v>38</v>
      </c>
      <c r="S193" s="109">
        <v>43501</v>
      </c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0">
        <f>0/19</f>
        <v>0</v>
      </c>
      <c r="AI193" s="40">
        <f>9/19</f>
        <v>0.47368421052631576</v>
      </c>
      <c r="AJ193" s="33"/>
      <c r="AK193" s="33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</row>
    <row r="194" spans="1:55" ht="12.7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97"/>
      <c r="AI194" s="97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</row>
    <row r="195" spans="1:55" ht="12.7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97"/>
      <c r="AI195" s="97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</row>
    <row r="196" spans="1:55" ht="12.7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97"/>
      <c r="AI196" s="97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</row>
    <row r="197" spans="1:55" ht="12.7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97"/>
      <c r="AI197" s="97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</row>
    <row r="198" spans="1:55" ht="12.7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97"/>
      <c r="AI198" s="97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</row>
    <row r="199" spans="1:55" ht="12.7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97"/>
      <c r="AI199" s="97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</row>
    <row r="200" spans="1:55" ht="12.7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97"/>
      <c r="AI200" s="97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</row>
    <row r="201" spans="1:55" ht="12.7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97"/>
      <c r="AI201" s="97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</row>
    <row r="202" spans="1:55" ht="12.7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97"/>
      <c r="AI202" s="97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</row>
    <row r="203" spans="1:55" ht="12.7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97"/>
      <c r="AI203" s="97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</row>
    <row r="204" spans="1:55" ht="12.7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97"/>
      <c r="AI204" s="97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</row>
    <row r="205" spans="1:55" ht="12.7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97"/>
      <c r="AI205" s="97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</row>
    <row r="206" spans="1:55" ht="12.7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97"/>
      <c r="AI206" s="97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</row>
    <row r="207" spans="1:55" ht="12.7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97"/>
      <c r="AI207" s="97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</row>
    <row r="208" spans="1:55" ht="12.7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97"/>
      <c r="AI208" s="97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</row>
    <row r="209" spans="1:55" ht="12.7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97"/>
      <c r="AI209" s="97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</row>
    <row r="210" spans="1:55" ht="12.7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97"/>
      <c r="AI210" s="97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</row>
    <row r="211" spans="1:55" ht="12.7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97"/>
      <c r="AI211" s="97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</row>
    <row r="212" spans="1:55" ht="12.7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97"/>
      <c r="AI212" s="97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</row>
    <row r="213" spans="1:55" ht="12.7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97"/>
      <c r="AI213" s="97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</row>
    <row r="214" spans="1:55" ht="12.7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97"/>
      <c r="AI214" s="97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</row>
    <row r="215" spans="1:55" ht="12.7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97"/>
      <c r="AI215" s="97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</row>
    <row r="216" spans="1:55" ht="12.7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97"/>
      <c r="AI216" s="97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</row>
    <row r="217" spans="1:55" ht="12.7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97"/>
      <c r="AI217" s="97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</row>
    <row r="218" spans="1:55" ht="12.7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97"/>
      <c r="AI218" s="97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</row>
    <row r="219" spans="1:55" ht="12.7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97"/>
      <c r="AI219" s="97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</row>
    <row r="220" spans="1:55" ht="12.7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97"/>
      <c r="AI220" s="97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</row>
    <row r="221" spans="1:55" ht="12.7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97"/>
      <c r="AI221" s="97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</row>
    <row r="222" spans="1:55" ht="12.7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97"/>
      <c r="AI222" s="97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</row>
    <row r="223" spans="1:55" ht="12.7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97"/>
      <c r="AI223" s="97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</row>
    <row r="224" spans="1:55" ht="12.7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97"/>
      <c r="AI224" s="97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</row>
    <row r="225" spans="1:55" ht="12.7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97"/>
      <c r="AI225" s="97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</row>
    <row r="226" spans="1:55" ht="12.7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97"/>
      <c r="AI226" s="97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</row>
    <row r="227" spans="1:55" ht="12.7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97"/>
      <c r="AI227" s="97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</row>
    <row r="228" spans="1:55" ht="12.7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97"/>
      <c r="AI228" s="97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</row>
    <row r="229" spans="1:55" ht="12.7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97"/>
      <c r="AI229" s="97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</row>
    <row r="230" spans="1:55" ht="12.7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97"/>
      <c r="AI230" s="97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</row>
    <row r="231" spans="1:55" ht="12.7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97"/>
      <c r="AI231" s="97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</row>
    <row r="232" spans="1:55" ht="12.7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97"/>
      <c r="AI232" s="97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</row>
    <row r="233" spans="1:55" ht="12.7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97"/>
      <c r="AI233" s="97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</row>
    <row r="234" spans="1:55" ht="12.7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97"/>
      <c r="AI234" s="97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</row>
    <row r="235" spans="1:55" ht="12.7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97"/>
      <c r="AI235" s="97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</row>
    <row r="236" spans="1:55" ht="12.7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97"/>
      <c r="AI236" s="97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</row>
    <row r="237" spans="1:55" ht="12.7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97"/>
      <c r="AI237" s="97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</row>
    <row r="238" spans="1:55" ht="12.7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97"/>
      <c r="AI238" s="97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</row>
    <row r="239" spans="1:55" ht="12.7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97"/>
      <c r="AI239" s="97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</row>
    <row r="240" spans="1:55" ht="12.7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97"/>
      <c r="AI240" s="97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</row>
    <row r="241" spans="1:55" ht="12.7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97"/>
      <c r="AI241" s="97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</row>
    <row r="242" spans="1:55" ht="12.7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97"/>
      <c r="AI242" s="97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</row>
    <row r="243" spans="1:55" ht="12.7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97"/>
      <c r="AI243" s="97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</row>
    <row r="244" spans="1:55" ht="12.7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97"/>
      <c r="AI244" s="97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</row>
    <row r="245" spans="1:55" ht="12.7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97"/>
      <c r="AI245" s="97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</row>
    <row r="246" spans="1:55" ht="12.7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97"/>
      <c r="AI246" s="97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</row>
    <row r="247" spans="1:55" ht="12.7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97"/>
      <c r="AI247" s="97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</row>
    <row r="248" spans="1:55" ht="12.7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97"/>
      <c r="AI248" s="97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</row>
    <row r="249" spans="1:55" ht="12.7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97"/>
      <c r="AI249" s="97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</row>
    <row r="250" spans="1:55" ht="12.7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97"/>
      <c r="AI250" s="97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</row>
    <row r="251" spans="1:55" ht="12.7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97"/>
      <c r="AI251" s="97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</row>
    <row r="252" spans="1:55" ht="12.7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97"/>
      <c r="AI252" s="97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</row>
    <row r="253" spans="1:55" ht="12.7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97"/>
      <c r="AI253" s="97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</row>
    <row r="254" spans="1:55" ht="12.7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97"/>
      <c r="AI254" s="97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</row>
    <row r="255" spans="1:55" ht="12.7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97"/>
      <c r="AI255" s="97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</row>
    <row r="256" spans="1:55" ht="12.7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97"/>
      <c r="AI256" s="97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</row>
    <row r="257" spans="1:55" ht="12.7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97"/>
      <c r="AI257" s="97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</row>
    <row r="258" spans="1:55" ht="12.7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97"/>
      <c r="AI258" s="97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</row>
    <row r="259" spans="1:55" ht="12.7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97"/>
      <c r="AI259" s="97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</row>
    <row r="260" spans="1:55" ht="12.7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97"/>
      <c r="AI260" s="97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</row>
    <row r="261" spans="1:55" ht="12.7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97"/>
      <c r="AI261" s="97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</row>
    <row r="262" spans="1:55" ht="12.7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97"/>
      <c r="AI262" s="97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</row>
    <row r="263" spans="1:55" ht="12.7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97"/>
      <c r="AI263" s="97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</row>
    <row r="264" spans="1:55" ht="12.7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97"/>
      <c r="AI264" s="97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</row>
    <row r="265" spans="1:55" ht="12.7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97"/>
      <c r="AI265" s="97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</row>
    <row r="266" spans="1:55" ht="12.7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97"/>
      <c r="AI266" s="97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</row>
    <row r="267" spans="1:55" ht="12.7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97"/>
      <c r="AI267" s="97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</row>
    <row r="268" spans="1:55" ht="12.7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97"/>
      <c r="AI268" s="97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</row>
    <row r="269" spans="1:55" ht="12.7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97"/>
      <c r="AI269" s="97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</row>
    <row r="270" spans="1:55" ht="12.7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97"/>
      <c r="AI270" s="97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</row>
    <row r="271" spans="1:55" ht="12.7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97"/>
      <c r="AI271" s="97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</row>
    <row r="272" spans="1:55" ht="12.7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97"/>
      <c r="AI272" s="97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</row>
    <row r="273" spans="1:55" ht="12.7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97"/>
      <c r="AI273" s="97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</row>
    <row r="274" spans="1:55" ht="12.7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97"/>
      <c r="AI274" s="97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</row>
    <row r="275" spans="1:55" ht="12.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97"/>
      <c r="AI275" s="97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</row>
    <row r="276" spans="1:55" ht="12.7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97"/>
      <c r="AI276" s="97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</row>
    <row r="277" spans="1:55" ht="12.7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97"/>
      <c r="AI277" s="97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</row>
    <row r="278" spans="1:55" ht="12.7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97"/>
      <c r="AI278" s="97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</row>
    <row r="279" spans="1:55" ht="12.7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97"/>
      <c r="AI279" s="97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</row>
    <row r="280" spans="1:55" ht="12.7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97"/>
      <c r="AI280" s="97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</row>
    <row r="281" spans="1:55" ht="12.7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97"/>
      <c r="AI281" s="97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</row>
    <row r="282" spans="1:55" ht="12.7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97"/>
      <c r="AI282" s="97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</row>
    <row r="283" spans="1:55" ht="12.7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97"/>
      <c r="AI283" s="97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</row>
    <row r="284" spans="1:55" ht="12.7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97"/>
      <c r="AI284" s="97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</row>
    <row r="285" spans="1:55" ht="12.7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97"/>
      <c r="AI285" s="97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</row>
    <row r="286" spans="1:55" ht="12.7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97"/>
      <c r="AI286" s="97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</row>
    <row r="287" spans="1:55" ht="12.7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97"/>
      <c r="AI287" s="97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</row>
    <row r="288" spans="1:55" ht="12.7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97"/>
      <c r="AI288" s="97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</row>
    <row r="289" spans="1:55" ht="12.7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97"/>
      <c r="AI289" s="97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</row>
    <row r="290" spans="1:55" ht="12.7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97"/>
      <c r="AI290" s="97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</row>
    <row r="291" spans="1:55" ht="12.7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97"/>
      <c r="AI291" s="97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</row>
    <row r="292" spans="1:55" ht="12.7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97"/>
      <c r="AI292" s="97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</row>
    <row r="293" spans="1:55" ht="12.7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97"/>
      <c r="AI293" s="97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</row>
    <row r="294" spans="1:55" ht="12.7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97"/>
      <c r="AI294" s="97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</row>
    <row r="295" spans="1:55" ht="12.7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97"/>
      <c r="AI295" s="97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</row>
    <row r="296" spans="1:55" ht="12.7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97"/>
      <c r="AI296" s="97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</row>
    <row r="297" spans="1:55" ht="12.7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97"/>
      <c r="AI297" s="97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</row>
    <row r="298" spans="1:55" ht="12.7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97"/>
      <c r="AI298" s="97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</row>
    <row r="299" spans="1:55" ht="12.7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97"/>
      <c r="AI299" s="97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</row>
    <row r="300" spans="1:55" ht="12.7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97"/>
      <c r="AI300" s="97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</row>
    <row r="301" spans="1:55" ht="12.7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97"/>
      <c r="AI301" s="97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</row>
    <row r="302" spans="1:55" ht="12.7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97"/>
      <c r="AI302" s="97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</row>
    <row r="303" spans="1:55" ht="12.7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97"/>
      <c r="AI303" s="97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</row>
    <row r="304" spans="1:55" ht="12.7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97"/>
      <c r="AI304" s="97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</row>
    <row r="305" spans="1:55" ht="12.7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97"/>
      <c r="AI305" s="97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</row>
    <row r="306" spans="1:55" ht="12.7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97"/>
      <c r="AI306" s="97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</row>
    <row r="307" spans="1:55" ht="12.7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97"/>
      <c r="AI307" s="97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</row>
    <row r="308" spans="1:55" ht="12.7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97"/>
      <c r="AI308" s="97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</row>
    <row r="309" spans="1:55" ht="12.7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97"/>
      <c r="AI309" s="97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</row>
    <row r="310" spans="1:55" ht="12.7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97"/>
      <c r="AI310" s="97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</row>
    <row r="311" spans="1:55" ht="12.7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97"/>
      <c r="AI311" s="97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</row>
    <row r="312" spans="1:55" ht="12.7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97"/>
      <c r="AI312" s="97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</row>
    <row r="313" spans="1:55" ht="12.7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97"/>
      <c r="AI313" s="97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</row>
    <row r="314" spans="1:55" ht="12.7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97"/>
      <c r="AI314" s="97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</row>
    <row r="315" spans="1:55" ht="12.7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97"/>
      <c r="AI315" s="97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</row>
    <row r="316" spans="1:55" ht="12.7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97"/>
      <c r="AI316" s="97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</row>
    <row r="317" spans="1:55" ht="12.7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97"/>
      <c r="AI317" s="97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</row>
    <row r="318" spans="1:55" ht="12.7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97"/>
      <c r="AI318" s="97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</row>
    <row r="319" spans="1:55" ht="12.7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97"/>
      <c r="AI319" s="97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</row>
    <row r="320" spans="1:55" ht="12.7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97"/>
      <c r="AI320" s="97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</row>
    <row r="321" spans="1:55" ht="12.7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97"/>
      <c r="AI321" s="97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</row>
    <row r="322" spans="1:55" ht="12.7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97"/>
      <c r="AI322" s="97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</row>
    <row r="323" spans="1:55" ht="12.7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97"/>
      <c r="AI323" s="97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</row>
    <row r="324" spans="1:55" ht="12.7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97"/>
      <c r="AI324" s="97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</row>
    <row r="325" spans="1:55" ht="12.7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97"/>
      <c r="AI325" s="97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</row>
    <row r="326" spans="1:55" ht="12.7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97"/>
      <c r="AI326" s="97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</row>
    <row r="327" spans="1:55" ht="12.7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97"/>
      <c r="AI327" s="97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</row>
    <row r="328" spans="1:55" ht="12.7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97"/>
      <c r="AI328" s="97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</row>
    <row r="329" spans="1:55" ht="12.7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97"/>
      <c r="AI329" s="97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</row>
    <row r="330" spans="1:55" ht="12.7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97"/>
      <c r="AI330" s="97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</row>
    <row r="331" spans="1:55" ht="12.7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97"/>
      <c r="AI331" s="97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</row>
    <row r="332" spans="1:55" ht="12.7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97"/>
      <c r="AI332" s="97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</row>
    <row r="333" spans="1:55" ht="12.7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97"/>
      <c r="AI333" s="97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</row>
    <row r="334" spans="1:55" ht="12.7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97"/>
      <c r="AI334" s="97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</row>
    <row r="335" spans="1:55" ht="12.7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97"/>
      <c r="AI335" s="97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</row>
    <row r="336" spans="1:55" ht="12.7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97"/>
      <c r="AI336" s="97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</row>
    <row r="337" spans="1:55" ht="12.7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97"/>
      <c r="AI337" s="97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</row>
    <row r="338" spans="1:55" ht="12.7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97"/>
      <c r="AI338" s="97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</row>
    <row r="339" spans="1:55" ht="12.7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97"/>
      <c r="AI339" s="97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</row>
    <row r="340" spans="1:55" ht="12.7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97"/>
      <c r="AI340" s="97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</row>
    <row r="341" spans="1:55" ht="12.7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97"/>
      <c r="AI341" s="97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</row>
    <row r="342" spans="1:55" ht="12.7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97"/>
      <c r="AI342" s="97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</row>
    <row r="343" spans="1:55" ht="12.7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97"/>
      <c r="AI343" s="97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</row>
    <row r="344" spans="1:55" ht="12.7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97"/>
      <c r="AI344" s="97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</row>
    <row r="345" spans="1:55" ht="12.7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97"/>
      <c r="AI345" s="97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</row>
    <row r="346" spans="1:55" ht="12.7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97"/>
      <c r="AI346" s="97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</row>
    <row r="347" spans="1:55" ht="12.7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97"/>
      <c r="AI347" s="97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</row>
    <row r="348" spans="1:55" ht="12.7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97"/>
      <c r="AI348" s="97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</row>
    <row r="349" spans="1:55" ht="12.7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97"/>
      <c r="AI349" s="97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</row>
    <row r="350" spans="1:55" ht="12.7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97"/>
      <c r="AI350" s="97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</row>
    <row r="351" spans="1:55" ht="12.7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97"/>
      <c r="AI351" s="97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</row>
    <row r="352" spans="1:55" ht="12.7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97"/>
      <c r="AI352" s="97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</row>
    <row r="353" spans="1:55" ht="12.7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97"/>
      <c r="AI353" s="97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</row>
    <row r="354" spans="1:55" ht="12.7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97"/>
      <c r="AI354" s="97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</row>
    <row r="355" spans="1:55" ht="12.7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97"/>
      <c r="AI355" s="97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</row>
    <row r="356" spans="1:55" ht="12.7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97"/>
      <c r="AI356" s="97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</row>
    <row r="357" spans="1:55" ht="12.7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97"/>
      <c r="AI357" s="97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</row>
    <row r="358" spans="1:55" ht="12.7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97"/>
      <c r="AI358" s="97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</row>
    <row r="359" spans="1:55" ht="12.7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97"/>
      <c r="AI359" s="97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</row>
    <row r="360" spans="1:55" ht="12.7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97"/>
      <c r="AI360" s="97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</row>
    <row r="361" spans="1:55" ht="12.7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97"/>
      <c r="AI361" s="97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</row>
    <row r="362" spans="1:55" ht="12.7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97"/>
      <c r="AI362" s="97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</row>
    <row r="363" spans="1:55" ht="12.7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97"/>
      <c r="AI363" s="97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</row>
    <row r="364" spans="1:55" ht="12.7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97"/>
      <c r="AI364" s="97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</row>
    <row r="365" spans="1:55" ht="12.7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97"/>
      <c r="AI365" s="97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</row>
    <row r="366" spans="1:55" ht="12.7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97"/>
      <c r="AI366" s="97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</row>
    <row r="367" spans="1:55" ht="12.7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97"/>
      <c r="AI367" s="97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</row>
    <row r="368" spans="1:55" ht="12.7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97"/>
      <c r="AI368" s="97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</row>
    <row r="369" spans="1:55" ht="12.7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97"/>
      <c r="AI369" s="97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</row>
    <row r="370" spans="1:55" ht="12.7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97"/>
      <c r="AI370" s="97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</row>
    <row r="371" spans="1:55" ht="12.7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97"/>
      <c r="AI371" s="97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</row>
    <row r="372" spans="1:55" ht="12.7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97"/>
      <c r="AI372" s="97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</row>
    <row r="373" spans="1:55" ht="12.7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97"/>
      <c r="AI373" s="97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</row>
    <row r="374" spans="1:55" ht="12.7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97"/>
      <c r="AI374" s="97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</row>
    <row r="375" spans="1:55" ht="12.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97"/>
      <c r="AI375" s="97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</row>
    <row r="376" spans="1:55" ht="12.7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97"/>
      <c r="AI376" s="97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</row>
    <row r="377" spans="1:55" ht="12.7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97"/>
      <c r="AI377" s="97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</row>
    <row r="378" spans="1:55" ht="12.7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97"/>
      <c r="AI378" s="97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</row>
    <row r="379" spans="1:55" ht="12.7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97"/>
      <c r="AI379" s="97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</row>
    <row r="380" spans="1:55" ht="12.7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97"/>
      <c r="AI380" s="97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</row>
    <row r="381" spans="1:55" ht="12.7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97"/>
      <c r="AI381" s="97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</row>
    <row r="382" spans="1:55" ht="12.7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97"/>
      <c r="AI382" s="97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</row>
    <row r="383" spans="1:55" ht="12.7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97"/>
      <c r="AI383" s="97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</row>
    <row r="384" spans="1:55" ht="12.7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97"/>
      <c r="AI384" s="97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</row>
    <row r="385" spans="1:55" ht="12.7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97"/>
      <c r="AI385" s="97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</row>
    <row r="386" spans="1:55" ht="12.7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97"/>
      <c r="AI386" s="97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</row>
    <row r="387" spans="1:55" ht="12.7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97"/>
      <c r="AI387" s="97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</row>
    <row r="388" spans="1:55" ht="12.7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97"/>
      <c r="AI388" s="97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</row>
    <row r="389" spans="1:55" ht="12.7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97"/>
      <c r="AI389" s="97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</row>
    <row r="390" spans="1:55" ht="12.7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97"/>
      <c r="AI390" s="97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</row>
    <row r="391" spans="1:55" ht="12.7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97"/>
      <c r="AI391" s="97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</row>
    <row r="392" spans="1:55" ht="12.7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97"/>
      <c r="AI392" s="97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</row>
    <row r="393" spans="1:55" ht="12.7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97"/>
      <c r="AI393" s="97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</row>
    <row r="394" spans="1:55" ht="12.7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97"/>
      <c r="AI394" s="97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</row>
    <row r="395" spans="1:55" ht="12.7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97"/>
      <c r="AI395" s="97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</row>
    <row r="396" spans="1:55" ht="12.7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97"/>
      <c r="AI396" s="97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</row>
    <row r="397" spans="1:55" ht="12.7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97"/>
      <c r="AI397" s="97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</row>
    <row r="398" spans="1:55" ht="12.7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97"/>
      <c r="AI398" s="97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</row>
    <row r="399" spans="1:55" ht="12.7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97"/>
      <c r="AI399" s="97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</row>
    <row r="400" spans="1:55" ht="12.7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97"/>
      <c r="AI400" s="97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</row>
    <row r="401" spans="1:55" ht="12.7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97"/>
      <c r="AI401" s="97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</row>
    <row r="402" spans="1:55" ht="12.75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97"/>
      <c r="AI402" s="97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</row>
    <row r="403" spans="1:55" ht="12.75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97"/>
      <c r="AI403" s="97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</row>
    <row r="404" spans="1:55" ht="12.7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97"/>
      <c r="AI404" s="97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</row>
    <row r="405" spans="1:55" ht="12.7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97"/>
      <c r="AI405" s="97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</row>
    <row r="406" spans="1:55" ht="12.7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97"/>
      <c r="AI406" s="97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</row>
    <row r="407" spans="1:55" ht="12.75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97"/>
      <c r="AI407" s="97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</row>
    <row r="408" spans="1:55" ht="12.7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97"/>
      <c r="AI408" s="97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</row>
    <row r="409" spans="1:55" ht="12.75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97"/>
      <c r="AI409" s="97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</row>
    <row r="410" spans="1:55" ht="12.7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97"/>
      <c r="AI410" s="97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</row>
    <row r="411" spans="1:55" ht="12.7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97"/>
      <c r="AI411" s="97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</row>
    <row r="412" spans="1:55" ht="12.7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97"/>
      <c r="AI412" s="97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</row>
    <row r="413" spans="1:55" ht="12.75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97"/>
      <c r="AI413" s="97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</row>
    <row r="414" spans="1:55" ht="12.7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97"/>
      <c r="AI414" s="97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</row>
    <row r="415" spans="1:55" ht="12.7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97"/>
      <c r="AI415" s="97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</row>
    <row r="416" spans="1:55" ht="12.7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97"/>
      <c r="AI416" s="97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</row>
    <row r="417" spans="1:55" ht="12.7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97"/>
      <c r="AI417" s="97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</row>
    <row r="418" spans="1:55" ht="12.7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97"/>
      <c r="AI418" s="97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</row>
    <row r="419" spans="1:55" ht="12.75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97"/>
      <c r="AI419" s="97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</row>
    <row r="420" spans="1:55" ht="12.7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97"/>
      <c r="AI420" s="97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</row>
    <row r="421" spans="1:55" ht="12.75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97"/>
      <c r="AI421" s="97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</row>
    <row r="422" spans="1:55" ht="12.75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97"/>
      <c r="AI422" s="97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</row>
    <row r="423" spans="1:55" ht="12.75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97"/>
      <c r="AI423" s="97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</row>
    <row r="424" spans="1:55" ht="12.75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97"/>
      <c r="AI424" s="97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</row>
    <row r="425" spans="1:55" ht="12.7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97"/>
      <c r="AI425" s="97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</row>
    <row r="426" spans="1:55" ht="12.75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97"/>
      <c r="AI426" s="97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</row>
    <row r="427" spans="1:55" ht="12.75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97"/>
      <c r="AI427" s="97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</row>
    <row r="428" spans="1:55" ht="12.75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97"/>
      <c r="AI428" s="97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</row>
    <row r="429" spans="1:55" ht="12.75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97"/>
      <c r="AI429" s="97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</row>
    <row r="430" spans="1:55" ht="12.75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97"/>
      <c r="AI430" s="97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</row>
    <row r="431" spans="1:55" ht="12.75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97"/>
      <c r="AI431" s="97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</row>
    <row r="432" spans="1:55" ht="12.75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97"/>
      <c r="AI432" s="97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</row>
    <row r="433" spans="1:55" ht="12.75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97"/>
      <c r="AI433" s="97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</row>
    <row r="434" spans="1:55" ht="12.7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97"/>
      <c r="AI434" s="97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</row>
    <row r="435" spans="1:55" ht="12.7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97"/>
      <c r="AI435" s="97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</row>
    <row r="436" spans="1:55" ht="12.75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97"/>
      <c r="AI436" s="97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</row>
    <row r="437" spans="1:55" ht="12.75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97"/>
      <c r="AI437" s="97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</row>
    <row r="438" spans="1:55" ht="12.7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97"/>
      <c r="AI438" s="97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</row>
    <row r="439" spans="1:55" ht="12.75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97"/>
      <c r="AI439" s="97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</row>
    <row r="440" spans="1:55" ht="12.75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97"/>
      <c r="AI440" s="97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</row>
    <row r="441" spans="1:55" ht="12.75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97"/>
      <c r="AI441" s="97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</row>
    <row r="442" spans="1:55" ht="12.75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97"/>
      <c r="AI442" s="97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</row>
    <row r="443" spans="1:55" ht="12.75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97"/>
      <c r="AI443" s="97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</row>
    <row r="444" spans="1:55" ht="12.75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97"/>
      <c r="AI444" s="97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</row>
    <row r="445" spans="1:55" ht="12.7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97"/>
      <c r="AI445" s="97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</row>
    <row r="446" spans="1:55" ht="12.7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97"/>
      <c r="AI446" s="97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</row>
    <row r="447" spans="1:55" ht="12.75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97"/>
      <c r="AI447" s="97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</row>
    <row r="448" spans="1:55" ht="12.7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97"/>
      <c r="AI448" s="97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</row>
    <row r="449" spans="1:55" ht="12.7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97"/>
      <c r="AI449" s="97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</row>
    <row r="450" spans="1:55" ht="12.7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97"/>
      <c r="AI450" s="97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</row>
    <row r="451" spans="1:55" ht="12.75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97"/>
      <c r="AI451" s="97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</row>
    <row r="452" spans="1:55" ht="12.75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97"/>
      <c r="AI452" s="97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</row>
    <row r="453" spans="1:55" ht="12.75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97"/>
      <c r="AI453" s="97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</row>
    <row r="454" spans="1:55" ht="12.75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97"/>
      <c r="AI454" s="97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</row>
    <row r="455" spans="1:55" ht="12.7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97"/>
      <c r="AI455" s="97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</row>
    <row r="456" spans="1:55" ht="12.75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97"/>
      <c r="AI456" s="97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</row>
    <row r="457" spans="1:55" ht="12.75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97"/>
      <c r="AI457" s="97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</row>
    <row r="458" spans="1:55" ht="12.75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97"/>
      <c r="AI458" s="97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</row>
    <row r="459" spans="1:55" ht="12.75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97"/>
      <c r="AI459" s="97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</row>
    <row r="460" spans="1:55" ht="12.75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97"/>
      <c r="AI460" s="97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</row>
    <row r="461" spans="1:55" ht="12.7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97"/>
      <c r="AI461" s="97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</row>
    <row r="462" spans="1:55" ht="12.75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97"/>
      <c r="AI462" s="97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</row>
    <row r="463" spans="1:55" ht="12.75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97"/>
      <c r="AI463" s="97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</row>
    <row r="464" spans="1:55" ht="12.75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97"/>
      <c r="AI464" s="97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</row>
    <row r="465" spans="1:55" ht="12.7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97"/>
      <c r="AI465" s="97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</row>
    <row r="466" spans="1:55" ht="12.75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97"/>
      <c r="AI466" s="97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</row>
    <row r="467" spans="1:55" ht="12.75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97"/>
      <c r="AI467" s="97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</row>
    <row r="468" spans="1:55" ht="12.75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97"/>
      <c r="AI468" s="97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</row>
    <row r="469" spans="1:55" ht="12.75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97"/>
      <c r="AI469" s="97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</row>
    <row r="470" spans="1:55" ht="12.75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97"/>
      <c r="AI470" s="97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</row>
    <row r="471" spans="1:55" ht="12.75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97"/>
      <c r="AI471" s="97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</row>
    <row r="472" spans="1:55" ht="12.75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97"/>
      <c r="AI472" s="97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</row>
    <row r="473" spans="1:55" ht="12.75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97"/>
      <c r="AI473" s="97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</row>
    <row r="474" spans="1:55" ht="12.75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97"/>
      <c r="AI474" s="97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</row>
    <row r="475" spans="1:55" ht="12.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97"/>
      <c r="AI475" s="97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</row>
    <row r="476" spans="1:55" ht="12.75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97"/>
      <c r="AI476" s="97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</row>
    <row r="477" spans="1:55" ht="12.75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97"/>
      <c r="AI477" s="97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</row>
    <row r="478" spans="1:55" ht="12.75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97"/>
      <c r="AI478" s="97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</row>
    <row r="479" spans="1:55" ht="12.7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97"/>
      <c r="AI479" s="97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</row>
    <row r="480" spans="1:55" ht="12.75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97"/>
      <c r="AI480" s="97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</row>
    <row r="481" spans="1:55" ht="12.7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97"/>
      <c r="AI481" s="97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</row>
    <row r="482" spans="1:55" ht="12.75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97"/>
      <c r="AI482" s="97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</row>
    <row r="483" spans="1:55" ht="12.75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97"/>
      <c r="AI483" s="97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</row>
    <row r="484" spans="1:55" ht="12.75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97"/>
      <c r="AI484" s="97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</row>
    <row r="485" spans="1:55" ht="12.7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97"/>
      <c r="AI485" s="97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</row>
    <row r="486" spans="1:55" ht="12.75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97"/>
      <c r="AI486" s="97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</row>
    <row r="487" spans="1:55" ht="12.75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97"/>
      <c r="AI487" s="97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</row>
    <row r="488" spans="1:55" ht="12.75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97"/>
      <c r="AI488" s="97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</row>
    <row r="489" spans="1:55" ht="12.75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97"/>
      <c r="AI489" s="97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</row>
    <row r="490" spans="1:55" ht="12.75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97"/>
      <c r="AI490" s="97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</row>
    <row r="491" spans="1:55" ht="12.75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97"/>
      <c r="AI491" s="97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</row>
    <row r="492" spans="1:55" ht="12.75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97"/>
      <c r="AI492" s="97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</row>
    <row r="493" spans="1:55" ht="12.75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97"/>
      <c r="AI493" s="97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</row>
    <row r="494" spans="1:55" ht="12.75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97"/>
      <c r="AI494" s="97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</row>
    <row r="495" spans="1:55" ht="12.7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97"/>
      <c r="AI495" s="97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</row>
    <row r="496" spans="1:55" ht="12.75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97"/>
      <c r="AI496" s="97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</row>
    <row r="497" spans="1:55" ht="12.75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97"/>
      <c r="AI497" s="97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</row>
    <row r="498" spans="1:55" ht="12.75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97"/>
      <c r="AI498" s="97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</row>
    <row r="499" spans="1:55" ht="12.75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97"/>
      <c r="AI499" s="97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</row>
    <row r="500" spans="1:55" ht="12.75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97"/>
      <c r="AI500" s="97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</row>
    <row r="501" spans="1:55" ht="12.75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97"/>
      <c r="AI501" s="97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</row>
    <row r="502" spans="1:55" ht="12.75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97"/>
      <c r="AI502" s="97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</row>
    <row r="503" spans="1:55" ht="12.75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97"/>
      <c r="AI503" s="97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</row>
    <row r="504" spans="1:55" ht="12.75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97"/>
      <c r="AI504" s="97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</row>
    <row r="505" spans="1:55" ht="12.7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97"/>
      <c r="AI505" s="97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</row>
    <row r="506" spans="1:55" ht="12.75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97"/>
      <c r="AI506" s="97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</row>
    <row r="507" spans="1:55" ht="12.75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97"/>
      <c r="AI507" s="97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</row>
    <row r="508" spans="1:55" ht="12.75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97"/>
      <c r="AI508" s="97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</row>
    <row r="509" spans="1:55" ht="12.75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97"/>
      <c r="AI509" s="97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</row>
    <row r="510" spans="1:55" ht="12.75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97"/>
      <c r="AI510" s="97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</row>
    <row r="511" spans="1:55" ht="12.7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97"/>
      <c r="AI511" s="97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</row>
    <row r="512" spans="1:55" ht="12.7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97"/>
      <c r="AI512" s="97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</row>
    <row r="513" spans="1:55" ht="12.7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97"/>
      <c r="AI513" s="97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</row>
    <row r="514" spans="1:55" ht="12.7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97"/>
      <c r="AI514" s="97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</row>
    <row r="515" spans="1:55" ht="12.7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97"/>
      <c r="AI515" s="97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</row>
    <row r="516" spans="1:55" ht="12.75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97"/>
      <c r="AI516" s="97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</row>
    <row r="517" spans="1:55" ht="12.75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97"/>
      <c r="AI517" s="97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</row>
    <row r="518" spans="1:55" ht="12.75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97"/>
      <c r="AI518" s="97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</row>
    <row r="519" spans="1:55" ht="12.75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97"/>
      <c r="AI519" s="97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</row>
    <row r="520" spans="1:55" ht="12.75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97"/>
      <c r="AI520" s="97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</row>
    <row r="521" spans="1:55" ht="12.75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97"/>
      <c r="AI521" s="97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</row>
    <row r="522" spans="1:55" ht="12.75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97"/>
      <c r="AI522" s="97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</row>
    <row r="523" spans="1:55" ht="12.75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97"/>
      <c r="AI523" s="97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</row>
    <row r="524" spans="1:55" ht="12.75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97"/>
      <c r="AI524" s="97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</row>
    <row r="525" spans="1:55" ht="12.7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97"/>
      <c r="AI525" s="97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</row>
    <row r="526" spans="1:55" ht="12.75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97"/>
      <c r="AI526" s="97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</row>
    <row r="527" spans="1:55" ht="12.75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97"/>
      <c r="AI527" s="97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</row>
    <row r="528" spans="1:55" ht="12.75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97"/>
      <c r="AI528" s="97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</row>
    <row r="529" spans="1:55" ht="12.75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97"/>
      <c r="AI529" s="97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</row>
    <row r="530" spans="1:55" ht="12.75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97"/>
      <c r="AI530" s="97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</row>
    <row r="531" spans="1:55" ht="12.75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97"/>
      <c r="AI531" s="97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</row>
    <row r="532" spans="1:55" ht="12.75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97"/>
      <c r="AI532" s="97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</row>
    <row r="533" spans="1:55" ht="12.75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97"/>
      <c r="AI533" s="97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</row>
    <row r="534" spans="1:55" ht="12.75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97"/>
      <c r="AI534" s="97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</row>
    <row r="535" spans="1:55" ht="12.7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97"/>
      <c r="AI535" s="97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</row>
    <row r="536" spans="1:55" ht="12.75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97"/>
      <c r="AI536" s="97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</row>
    <row r="537" spans="1:55" ht="12.75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97"/>
      <c r="AI537" s="97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</row>
    <row r="538" spans="1:55" ht="12.75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97"/>
      <c r="AI538" s="97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</row>
    <row r="539" spans="1:55" ht="12.75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97"/>
      <c r="AI539" s="97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</row>
    <row r="540" spans="1:55" ht="12.75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97"/>
      <c r="AI540" s="97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</row>
    <row r="541" spans="1:55" ht="12.75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97"/>
      <c r="AI541" s="97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</row>
    <row r="542" spans="1:55" ht="12.75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97"/>
      <c r="AI542" s="97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</row>
    <row r="543" spans="1:55" ht="12.75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97"/>
      <c r="AI543" s="97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</row>
    <row r="544" spans="1:55" ht="12.75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97"/>
      <c r="AI544" s="97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</row>
    <row r="545" spans="1:55" ht="12.7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97"/>
      <c r="AI545" s="97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</row>
    <row r="546" spans="1:55" ht="12.75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97"/>
      <c r="AI546" s="97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</row>
    <row r="547" spans="1:55" ht="12.75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97"/>
      <c r="AI547" s="97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</row>
    <row r="548" spans="1:55" ht="12.75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97"/>
      <c r="AI548" s="97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</row>
    <row r="549" spans="1:55" ht="12.75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97"/>
      <c r="AI549" s="97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</row>
    <row r="550" spans="1:55" ht="12.75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97"/>
      <c r="AI550" s="97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</row>
    <row r="551" spans="1:55" ht="12.75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97"/>
      <c r="AI551" s="97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</row>
    <row r="552" spans="1:55" ht="12.75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97"/>
      <c r="AI552" s="97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</row>
    <row r="553" spans="1:55" ht="12.75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97"/>
      <c r="AI553" s="97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</row>
    <row r="554" spans="1:55" ht="12.75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97"/>
      <c r="AI554" s="97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</row>
    <row r="555" spans="1:55" ht="12.7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97"/>
      <c r="AI555" s="97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</row>
    <row r="556" spans="1:55" ht="12.75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97"/>
      <c r="AI556" s="97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</row>
    <row r="557" spans="1:55" ht="12.75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97"/>
      <c r="AI557" s="97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</row>
    <row r="558" spans="1:55" ht="12.75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97"/>
      <c r="AI558" s="97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</row>
    <row r="559" spans="1:55" ht="12.75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97"/>
      <c r="AI559" s="97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</row>
    <row r="560" spans="1:55" ht="12.75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97"/>
      <c r="AI560" s="97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</row>
    <row r="561" spans="1:55" ht="12.75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97"/>
      <c r="AI561" s="97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</row>
    <row r="562" spans="1:55" ht="12.75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97"/>
      <c r="AI562" s="97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</row>
    <row r="563" spans="1:55" ht="12.75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97"/>
      <c r="AI563" s="97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</row>
    <row r="564" spans="1:55" ht="12.75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97"/>
      <c r="AI564" s="97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</row>
    <row r="565" spans="1:55" ht="12.7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97"/>
      <c r="AI565" s="97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</row>
    <row r="566" spans="1:55" ht="12.75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97"/>
      <c r="AI566" s="97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</row>
    <row r="567" spans="1:55" ht="12.75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97"/>
      <c r="AI567" s="97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</row>
    <row r="568" spans="1:55" ht="12.75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97"/>
      <c r="AI568" s="97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</row>
    <row r="569" spans="1:55" ht="12.75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97"/>
      <c r="AI569" s="97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</row>
    <row r="570" spans="1:55" ht="12.75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97"/>
      <c r="AI570" s="97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</row>
    <row r="571" spans="1:55" ht="12.75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97"/>
      <c r="AI571" s="97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</row>
    <row r="572" spans="1:55" ht="12.75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97"/>
      <c r="AI572" s="97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</row>
    <row r="573" spans="1:55" ht="12.75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97"/>
      <c r="AI573" s="97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</row>
    <row r="574" spans="1:55" ht="12.75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97"/>
      <c r="AI574" s="97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</row>
    <row r="575" spans="1:55" ht="12.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97"/>
      <c r="AI575" s="97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</row>
    <row r="576" spans="1:55" ht="12.75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97"/>
      <c r="AI576" s="97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</row>
    <row r="577" spans="1:55" ht="12.75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97"/>
      <c r="AI577" s="97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</row>
    <row r="578" spans="1:55" ht="12.75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97"/>
      <c r="AI578" s="97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</row>
    <row r="579" spans="1:55" ht="12.75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97"/>
      <c r="AI579" s="97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</row>
    <row r="580" spans="1:55" ht="12.75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97"/>
      <c r="AI580" s="97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</row>
    <row r="581" spans="1:55" ht="12.7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97"/>
      <c r="AI581" s="97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</row>
    <row r="582" spans="1:55" ht="12.75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97"/>
      <c r="AI582" s="97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</row>
    <row r="583" spans="1:55" ht="12.7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97"/>
      <c r="AI583" s="97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</row>
    <row r="584" spans="1:55" ht="12.75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97"/>
      <c r="AI584" s="97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</row>
    <row r="585" spans="1:55" ht="12.7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97"/>
      <c r="AI585" s="97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</row>
    <row r="586" spans="1:55" ht="12.75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97"/>
      <c r="AI586" s="97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</row>
    <row r="587" spans="1:55" ht="12.75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97"/>
      <c r="AI587" s="97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</row>
    <row r="588" spans="1:55" ht="12.75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97"/>
      <c r="AI588" s="97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</row>
    <row r="589" spans="1:55" ht="12.75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97"/>
      <c r="AI589" s="97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</row>
    <row r="590" spans="1:55" ht="12.75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97"/>
      <c r="AI590" s="97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</row>
    <row r="591" spans="1:55" ht="12.75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97"/>
      <c r="AI591" s="97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</row>
    <row r="592" spans="1:55" ht="12.75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97"/>
      <c r="AI592" s="97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</row>
    <row r="593" spans="1:55" ht="12.75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97"/>
      <c r="AI593" s="97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</row>
    <row r="594" spans="1:55" ht="12.7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97"/>
      <c r="AI594" s="97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</row>
    <row r="595" spans="1:55" ht="12.7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97"/>
      <c r="AI595" s="97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</row>
    <row r="596" spans="1:55" ht="12.75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97"/>
      <c r="AI596" s="97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</row>
    <row r="597" spans="1:55" ht="12.75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97"/>
      <c r="AI597" s="97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</row>
    <row r="598" spans="1:55" ht="12.75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97"/>
      <c r="AI598" s="97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</row>
    <row r="599" spans="1:55" ht="12.75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97"/>
      <c r="AI599" s="97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</row>
    <row r="600" spans="1:55" ht="12.75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97"/>
      <c r="AI600" s="97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</row>
    <row r="601" spans="1:55" ht="12.75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97"/>
      <c r="AI601" s="97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</row>
    <row r="602" spans="1:55" ht="12.75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97"/>
      <c r="AI602" s="97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</row>
    <row r="603" spans="1:55" ht="12.75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97"/>
      <c r="AI603" s="97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</row>
    <row r="604" spans="1:55" ht="12.75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97"/>
      <c r="AI604" s="97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</row>
    <row r="605" spans="1:55" ht="12.7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97"/>
      <c r="AI605" s="97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</row>
    <row r="606" spans="1:55" ht="12.75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97"/>
      <c r="AI606" s="97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</row>
    <row r="607" spans="1:55" ht="12.75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97"/>
      <c r="AI607" s="97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</row>
    <row r="608" spans="1:55" ht="12.75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97"/>
      <c r="AI608" s="97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</row>
    <row r="609" spans="1:55" ht="12.75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97"/>
      <c r="AI609" s="97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</row>
    <row r="610" spans="1:55" ht="12.75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97"/>
      <c r="AI610" s="97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</row>
    <row r="611" spans="1:55" ht="12.75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97"/>
      <c r="AI611" s="97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</row>
    <row r="612" spans="1:55" ht="12.75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97"/>
      <c r="AI612" s="97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</row>
    <row r="613" spans="1:55" ht="12.75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97"/>
      <c r="AI613" s="97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</row>
    <row r="614" spans="1:55" ht="12.75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97"/>
      <c r="AI614" s="97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</row>
    <row r="615" spans="1:55" ht="12.7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97"/>
      <c r="AI615" s="97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</row>
    <row r="616" spans="1:55" ht="12.7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97"/>
      <c r="AI616" s="97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</row>
    <row r="617" spans="1:55" ht="12.75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97"/>
      <c r="AI617" s="97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</row>
    <row r="618" spans="1:55" ht="12.75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97"/>
      <c r="AI618" s="97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</row>
    <row r="619" spans="1:55" ht="12.75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97"/>
      <c r="AI619" s="97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</row>
    <row r="620" spans="1:55" ht="12.75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97"/>
      <c r="AI620" s="97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</row>
    <row r="621" spans="1:55" ht="12.75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97"/>
      <c r="AI621" s="97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</row>
    <row r="622" spans="1:55" ht="12.75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97"/>
      <c r="AI622" s="97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</row>
    <row r="623" spans="1:55" ht="12.75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97"/>
      <c r="AI623" s="97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</row>
    <row r="624" spans="1:55" ht="12.75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97"/>
      <c r="AI624" s="97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</row>
    <row r="625" spans="1:55" ht="12.7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97"/>
      <c r="AI625" s="97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</row>
    <row r="626" spans="1:55" ht="12.75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97"/>
      <c r="AI626" s="97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</row>
    <row r="627" spans="1:55" ht="12.75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97"/>
      <c r="AI627" s="97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</row>
    <row r="628" spans="1:55" ht="12.7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97"/>
      <c r="AI628" s="97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</row>
    <row r="629" spans="1:55" ht="12.75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97"/>
      <c r="AI629" s="97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</row>
    <row r="630" spans="1:55" ht="12.75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97"/>
      <c r="AI630" s="97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</row>
    <row r="631" spans="1:55" ht="12.7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97"/>
      <c r="AI631" s="97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</row>
    <row r="632" spans="1:55" ht="12.75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97"/>
      <c r="AI632" s="97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</row>
    <row r="633" spans="1:55" ht="12.75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97"/>
      <c r="AI633" s="97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</row>
    <row r="634" spans="1:55" ht="12.75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97"/>
      <c r="AI634" s="97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</row>
    <row r="635" spans="1:55" ht="12.7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97"/>
      <c r="AI635" s="97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</row>
    <row r="636" spans="1:55" ht="12.75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97"/>
      <c r="AI636" s="97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</row>
    <row r="637" spans="1:55" ht="12.75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97"/>
      <c r="AI637" s="97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</row>
    <row r="638" spans="1:55" ht="12.75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97"/>
      <c r="AI638" s="97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</row>
    <row r="639" spans="1:55" ht="12.7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97"/>
      <c r="AI639" s="97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</row>
    <row r="640" spans="1:55" ht="12.75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97"/>
      <c r="AI640" s="97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</row>
    <row r="641" spans="1:55" ht="12.75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97"/>
      <c r="AI641" s="97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</row>
    <row r="642" spans="1:55" ht="12.75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97"/>
      <c r="AI642" s="97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</row>
    <row r="643" spans="1:55" ht="12.75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97"/>
      <c r="AI643" s="97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</row>
    <row r="644" spans="1:55" ht="12.75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97"/>
      <c r="AI644" s="97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</row>
    <row r="645" spans="1:55" ht="12.7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97"/>
      <c r="AI645" s="97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</row>
    <row r="646" spans="1:55" ht="12.75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97"/>
      <c r="AI646" s="97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</row>
    <row r="647" spans="1:55" ht="12.75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97"/>
      <c r="AI647" s="97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</row>
    <row r="648" spans="1:55" ht="12.75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97"/>
      <c r="AI648" s="97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</row>
    <row r="649" spans="1:55" ht="12.7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97"/>
      <c r="AI649" s="97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</row>
    <row r="650" spans="1:55" ht="12.75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97"/>
      <c r="AI650" s="97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</row>
    <row r="651" spans="1:55" ht="12.75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97"/>
      <c r="AI651" s="97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</row>
    <row r="652" spans="1:55" ht="12.75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97"/>
      <c r="AI652" s="97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</row>
    <row r="653" spans="1:55" ht="12.75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97"/>
      <c r="AI653" s="97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</row>
    <row r="654" spans="1:55" ht="12.75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97"/>
      <c r="AI654" s="97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</row>
    <row r="655" spans="1:55" ht="12.7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97"/>
      <c r="AI655" s="97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</row>
    <row r="656" spans="1:55" ht="12.75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97"/>
      <c r="AI656" s="97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</row>
    <row r="657" spans="1:55" ht="12.75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97"/>
      <c r="AI657" s="97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</row>
    <row r="658" spans="1:55" ht="12.75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97"/>
      <c r="AI658" s="97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</row>
    <row r="659" spans="1:55" ht="12.75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97"/>
      <c r="AI659" s="97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</row>
    <row r="660" spans="1:55" ht="12.75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97"/>
      <c r="AI660" s="97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</row>
    <row r="661" spans="1:55" ht="12.75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97"/>
      <c r="AI661" s="97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</row>
    <row r="662" spans="1:55" ht="12.75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97"/>
      <c r="AI662" s="97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</row>
    <row r="663" spans="1:55" ht="12.75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97"/>
      <c r="AI663" s="97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</row>
    <row r="664" spans="1:55" ht="12.75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97"/>
      <c r="AI664" s="97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</row>
    <row r="665" spans="1:55" ht="12.7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97"/>
      <c r="AI665" s="97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</row>
    <row r="666" spans="1:55" ht="12.75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97"/>
      <c r="AI666" s="97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</row>
    <row r="667" spans="1:55" ht="12.75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97"/>
      <c r="AI667" s="97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</row>
    <row r="668" spans="1:55" ht="12.75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97"/>
      <c r="AI668" s="97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</row>
    <row r="669" spans="1:55" ht="12.75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97"/>
      <c r="AI669" s="97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</row>
    <row r="670" spans="1:55" ht="12.75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97"/>
      <c r="AI670" s="97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</row>
    <row r="671" spans="1:55" ht="12.75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97"/>
      <c r="AI671" s="97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</row>
    <row r="672" spans="1:55" ht="12.75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97"/>
      <c r="AI672" s="97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</row>
    <row r="673" spans="1:55" ht="12.75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97"/>
      <c r="AI673" s="97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</row>
    <row r="674" spans="1:55" ht="12.75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97"/>
      <c r="AI674" s="97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</row>
    <row r="675" spans="1:55" ht="12.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97"/>
      <c r="AI675" s="97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</row>
    <row r="676" spans="1:55" ht="12.75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97"/>
      <c r="AI676" s="97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</row>
    <row r="677" spans="1:55" ht="12.75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97"/>
      <c r="AI677" s="97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</row>
    <row r="678" spans="1:55" ht="12.75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97"/>
      <c r="AI678" s="97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</row>
    <row r="679" spans="1:55" ht="12.75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97"/>
      <c r="AI679" s="97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</row>
    <row r="680" spans="1:55" ht="12.75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97"/>
      <c r="AI680" s="97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</row>
    <row r="681" spans="1:55" ht="12.75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97"/>
      <c r="AI681" s="97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</row>
    <row r="682" spans="1:55" ht="12.7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97"/>
      <c r="AI682" s="97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</row>
    <row r="683" spans="1:55" ht="12.75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97"/>
      <c r="AI683" s="97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</row>
    <row r="684" spans="1:55" ht="12.75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97"/>
      <c r="AI684" s="97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</row>
    <row r="685" spans="1:55" ht="12.7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97"/>
      <c r="AI685" s="97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</row>
    <row r="686" spans="1:55" ht="12.75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97"/>
      <c r="AI686" s="97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</row>
    <row r="687" spans="1:55" ht="12.75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97"/>
      <c r="AI687" s="97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</row>
    <row r="688" spans="1:55" ht="12.75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97"/>
      <c r="AI688" s="97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</row>
    <row r="689" spans="1:55" ht="12.75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97"/>
      <c r="AI689" s="97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</row>
    <row r="690" spans="1:55" ht="12.75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97"/>
      <c r="AI690" s="97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</row>
    <row r="691" spans="1:55" ht="12.75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97"/>
      <c r="AI691" s="97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</row>
    <row r="692" spans="1:55" ht="12.75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97"/>
      <c r="AI692" s="97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</row>
    <row r="693" spans="1:55" ht="12.75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97"/>
      <c r="AI693" s="97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</row>
    <row r="694" spans="1:55" ht="12.75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97"/>
      <c r="AI694" s="97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</row>
    <row r="695" spans="1:55" ht="12.7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97"/>
      <c r="AI695" s="97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</row>
    <row r="696" spans="1:55" ht="12.75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97"/>
      <c r="AI696" s="97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</row>
    <row r="697" spans="1:55" ht="12.75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97"/>
      <c r="AI697" s="97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</row>
    <row r="698" spans="1:55" ht="12.75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97"/>
      <c r="AI698" s="97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</row>
    <row r="699" spans="1:55" ht="12.75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97"/>
      <c r="AI699" s="97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</row>
    <row r="700" spans="1:55" ht="12.75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97"/>
      <c r="AI700" s="97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</row>
    <row r="701" spans="1:55" ht="12.75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97"/>
      <c r="AI701" s="97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</row>
    <row r="702" spans="1:55" ht="12.75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97"/>
      <c r="AI702" s="97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</row>
    <row r="703" spans="1:55" ht="12.75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97"/>
      <c r="AI703" s="97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</row>
    <row r="704" spans="1:55" ht="12.75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97"/>
      <c r="AI704" s="97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</row>
    <row r="705" spans="1:55" ht="12.7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97"/>
      <c r="AI705" s="97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</row>
    <row r="706" spans="1:55" ht="12.75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97"/>
      <c r="AI706" s="97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</row>
    <row r="707" spans="1:55" ht="12.75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97"/>
      <c r="AI707" s="97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</row>
    <row r="708" spans="1:55" ht="12.75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97"/>
      <c r="AI708" s="97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</row>
    <row r="709" spans="1:55" ht="12.75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97"/>
      <c r="AI709" s="97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</row>
    <row r="710" spans="1:55" ht="12.75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97"/>
      <c r="AI710" s="97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</row>
    <row r="711" spans="1:55" ht="12.75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97"/>
      <c r="AI711" s="97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</row>
    <row r="712" spans="1:55" ht="12.75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97"/>
      <c r="AI712" s="97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</row>
    <row r="713" spans="1:55" ht="12.75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97"/>
      <c r="AI713" s="97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</row>
    <row r="714" spans="1:55" ht="12.75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97"/>
      <c r="AI714" s="97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</row>
    <row r="715" spans="1:55" ht="12.7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97"/>
      <c r="AI715" s="97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</row>
    <row r="716" spans="1:55" ht="12.75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97"/>
      <c r="AI716" s="97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</row>
    <row r="717" spans="1:55" ht="12.7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97"/>
      <c r="AI717" s="97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</row>
    <row r="718" spans="1:55" ht="12.75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97"/>
      <c r="AI718" s="97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</row>
    <row r="719" spans="1:55" ht="12.75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97"/>
      <c r="AI719" s="97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</row>
    <row r="720" spans="1:55" ht="12.75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97"/>
      <c r="AI720" s="97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</row>
    <row r="721" spans="1:55" ht="12.75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97"/>
      <c r="AI721" s="97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</row>
    <row r="722" spans="1:55" ht="12.75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97"/>
      <c r="AI722" s="97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</row>
    <row r="723" spans="1:55" ht="12.7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97"/>
      <c r="AI723" s="97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</row>
    <row r="724" spans="1:55" ht="12.75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97"/>
      <c r="AI724" s="97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</row>
    <row r="725" spans="1:55" ht="12.7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97"/>
      <c r="AI725" s="97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</row>
    <row r="726" spans="1:55" ht="12.75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97"/>
      <c r="AI726" s="97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</row>
    <row r="727" spans="1:55" ht="12.75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97"/>
      <c r="AI727" s="97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</row>
    <row r="728" spans="1:55" ht="12.75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97"/>
      <c r="AI728" s="97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</row>
    <row r="729" spans="1:55" ht="12.75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97"/>
      <c r="AI729" s="97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</row>
    <row r="730" spans="1:55" ht="12.75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97"/>
      <c r="AI730" s="97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</row>
    <row r="731" spans="1:55" ht="12.75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97"/>
      <c r="AI731" s="97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</row>
    <row r="732" spans="1:55" ht="12.75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97"/>
      <c r="AI732" s="97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</row>
    <row r="733" spans="1:55" ht="12.75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97"/>
      <c r="AI733" s="97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</row>
    <row r="734" spans="1:55" ht="12.75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97"/>
      <c r="AI734" s="97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</row>
    <row r="735" spans="1:55" ht="12.7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97"/>
      <c r="AI735" s="97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</row>
    <row r="736" spans="1:55" ht="12.75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97"/>
      <c r="AI736" s="97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</row>
    <row r="737" spans="1:55" ht="12.75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97"/>
      <c r="AI737" s="97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</row>
    <row r="738" spans="1:55" ht="12.75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97"/>
      <c r="AI738" s="97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</row>
    <row r="739" spans="1:55" ht="12.75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97"/>
      <c r="AI739" s="97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</row>
    <row r="740" spans="1:55" ht="12.75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97"/>
      <c r="AI740" s="97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</row>
    <row r="741" spans="1:55" ht="12.75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97"/>
      <c r="AI741" s="97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</row>
    <row r="742" spans="1:55" ht="12.75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97"/>
      <c r="AI742" s="97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</row>
    <row r="743" spans="1:55" ht="12.75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97"/>
      <c r="AI743" s="97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</row>
    <row r="744" spans="1:55" ht="12.75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97"/>
      <c r="AI744" s="97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</row>
    <row r="745" spans="1:55" ht="12.7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97"/>
      <c r="AI745" s="97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</row>
    <row r="746" spans="1:55" ht="12.75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97"/>
      <c r="AI746" s="97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</row>
    <row r="747" spans="1:55" ht="12.75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97"/>
      <c r="AI747" s="97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</row>
    <row r="748" spans="1:55" ht="12.75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97"/>
      <c r="AI748" s="97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</row>
    <row r="749" spans="1:55" ht="12.75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97"/>
      <c r="AI749" s="97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</row>
    <row r="750" spans="1:55" ht="12.75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97"/>
      <c r="AI750" s="97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</row>
    <row r="751" spans="1:55" ht="12.75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97"/>
      <c r="AI751" s="97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</row>
    <row r="752" spans="1:55" ht="12.75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97"/>
      <c r="AI752" s="97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</row>
    <row r="753" spans="1:55" ht="12.75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97"/>
      <c r="AI753" s="97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</row>
    <row r="754" spans="1:55" ht="12.75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97"/>
      <c r="AI754" s="97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</row>
    <row r="755" spans="1:55" ht="12.7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97"/>
      <c r="AI755" s="97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</row>
    <row r="756" spans="1:55" ht="12.75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97"/>
      <c r="AI756" s="97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</row>
    <row r="757" spans="1:55" ht="12.75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97"/>
      <c r="AI757" s="97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</row>
    <row r="758" spans="1:55" ht="12.75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97"/>
      <c r="AI758" s="97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</row>
    <row r="759" spans="1:55" ht="12.75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97"/>
      <c r="AI759" s="97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</row>
    <row r="760" spans="1:55" ht="12.75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97"/>
      <c r="AI760" s="97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</row>
    <row r="761" spans="1:55" ht="12.75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97"/>
      <c r="AI761" s="97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</row>
    <row r="762" spans="1:55" ht="12.75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97"/>
      <c r="AI762" s="97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</row>
    <row r="763" spans="1:55" ht="12.75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97"/>
      <c r="AI763" s="97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</row>
    <row r="764" spans="1:55" ht="12.75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97"/>
      <c r="AI764" s="97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</row>
    <row r="765" spans="1:55" ht="12.7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97"/>
      <c r="AI765" s="97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</row>
    <row r="766" spans="1:55" ht="12.75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97"/>
      <c r="AI766" s="97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</row>
    <row r="767" spans="1:55" ht="12.75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97"/>
      <c r="AI767" s="97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</row>
    <row r="768" spans="1:55" ht="12.75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97"/>
      <c r="AI768" s="97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</row>
    <row r="769" spans="1:55" ht="12.75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97"/>
      <c r="AI769" s="97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</row>
    <row r="770" spans="1:55" ht="12.75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97"/>
      <c r="AI770" s="97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</row>
    <row r="771" spans="1:55" ht="12.75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97"/>
      <c r="AI771" s="97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</row>
    <row r="772" spans="1:55" ht="12.75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97"/>
      <c r="AI772" s="97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</row>
    <row r="773" spans="1:55" ht="12.75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97"/>
      <c r="AI773" s="97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</row>
    <row r="774" spans="1:55" ht="12.75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97"/>
      <c r="AI774" s="97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</row>
    <row r="775" spans="1:55" ht="12.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97"/>
      <c r="AI775" s="97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</row>
    <row r="776" spans="1:55" ht="12.75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97"/>
      <c r="AI776" s="97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</row>
    <row r="777" spans="1:55" ht="12.75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97"/>
      <c r="AI777" s="97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</row>
    <row r="778" spans="1:55" ht="12.75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97"/>
      <c r="AI778" s="97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</row>
    <row r="779" spans="1:55" ht="12.75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97"/>
      <c r="AI779" s="97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</row>
    <row r="780" spans="1:55" ht="12.75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97"/>
      <c r="AI780" s="97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</row>
    <row r="781" spans="1:55" ht="12.75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97"/>
      <c r="AI781" s="97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</row>
    <row r="782" spans="1:55" ht="12.75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97"/>
      <c r="AI782" s="97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</row>
    <row r="783" spans="1:55" ht="12.75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97"/>
      <c r="AI783" s="97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</row>
    <row r="784" spans="1:55" ht="12.75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97"/>
      <c r="AI784" s="97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</row>
    <row r="785" spans="1:55" ht="12.7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97"/>
      <c r="AI785" s="97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</row>
    <row r="786" spans="1:55" ht="12.75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97"/>
      <c r="AI786" s="97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</row>
    <row r="787" spans="1:55" ht="12.75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97"/>
      <c r="AI787" s="97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</row>
    <row r="788" spans="1:55" ht="12.75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97"/>
      <c r="AI788" s="97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</row>
    <row r="789" spans="1:55" ht="12.75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97"/>
      <c r="AI789" s="97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</row>
    <row r="790" spans="1:55" ht="12.75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97"/>
      <c r="AI790" s="97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</row>
    <row r="791" spans="1:55" ht="12.75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97"/>
      <c r="AI791" s="97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</row>
    <row r="792" spans="1:55" ht="12.75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97"/>
      <c r="AI792" s="97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</row>
    <row r="793" spans="1:55" ht="12.75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97"/>
      <c r="AI793" s="97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</row>
    <row r="794" spans="1:55" ht="12.75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97"/>
      <c r="AI794" s="97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</row>
    <row r="795" spans="1:55" ht="12.7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97"/>
      <c r="AI795" s="97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</row>
    <row r="796" spans="1:55" ht="12.75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97"/>
      <c r="AI796" s="97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</row>
    <row r="797" spans="1:55" ht="12.75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97"/>
      <c r="AI797" s="97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</row>
    <row r="798" spans="1:55" ht="12.7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97"/>
      <c r="AI798" s="97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</row>
    <row r="799" spans="1:55" ht="12.7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97"/>
      <c r="AI799" s="97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</row>
    <row r="800" spans="1:55" ht="12.7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97"/>
      <c r="AI800" s="97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</row>
    <row r="801" spans="1:55" ht="12.7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97"/>
      <c r="AI801" s="97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</row>
    <row r="802" spans="1:55" ht="12.7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97"/>
      <c r="AI802" s="97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</row>
    <row r="803" spans="1:55" ht="12.7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97"/>
      <c r="AI803" s="97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</row>
    <row r="804" spans="1:55" ht="12.7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97"/>
      <c r="AI804" s="97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</row>
    <row r="805" spans="1:55" ht="12.7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97"/>
      <c r="AI805" s="97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</row>
    <row r="806" spans="1:55" ht="12.7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97"/>
      <c r="AI806" s="97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</row>
    <row r="807" spans="1:55" ht="12.7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97"/>
      <c r="AI807" s="97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</row>
    <row r="808" spans="1:55" ht="12.7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97"/>
      <c r="AI808" s="97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</row>
    <row r="809" spans="1:55" ht="12.7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97"/>
      <c r="AI809" s="97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</row>
    <row r="810" spans="1:55" ht="12.7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97"/>
      <c r="AI810" s="97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</row>
    <row r="811" spans="1:55" ht="12.7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97"/>
      <c r="AI811" s="97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</row>
    <row r="812" spans="1:55" ht="12.7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97"/>
      <c r="AI812" s="97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</row>
    <row r="813" spans="1:55" ht="12.7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97"/>
      <c r="AI813" s="97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</row>
    <row r="814" spans="1:55" ht="12.7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97"/>
      <c r="AI814" s="97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</row>
    <row r="815" spans="1:55" ht="12.7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97"/>
      <c r="AI815" s="97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</row>
    <row r="816" spans="1:55" ht="12.7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97"/>
      <c r="AI816" s="97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</row>
    <row r="817" spans="1:55" ht="12.7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97"/>
      <c r="AI817" s="97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</row>
    <row r="818" spans="1:55" ht="12.7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97"/>
      <c r="AI818" s="97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</row>
    <row r="819" spans="1:55" ht="12.7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97"/>
      <c r="AI819" s="97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</row>
    <row r="820" spans="1:55" ht="12.7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97"/>
      <c r="AI820" s="97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</row>
    <row r="821" spans="1:55" ht="12.7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97"/>
      <c r="AI821" s="97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</row>
    <row r="822" spans="1:55" ht="12.7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97"/>
      <c r="AI822" s="97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</row>
    <row r="823" spans="1:55" ht="12.7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97"/>
      <c r="AI823" s="97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</row>
    <row r="824" spans="1:55" ht="12.7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97"/>
      <c r="AI824" s="97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</row>
    <row r="825" spans="1:55" ht="12.7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97"/>
      <c r="AI825" s="97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</row>
    <row r="826" spans="1:55" ht="12.7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97"/>
      <c r="AI826" s="97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</row>
    <row r="827" spans="1:55" ht="12.7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97"/>
      <c r="AI827" s="97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</row>
    <row r="828" spans="1:55" ht="12.7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97"/>
      <c r="AI828" s="97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</row>
    <row r="829" spans="1:55" ht="12.7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97"/>
      <c r="AI829" s="97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</row>
    <row r="830" spans="1:55" ht="12.7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97"/>
      <c r="AI830" s="97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</row>
    <row r="831" spans="1:55" ht="12.7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97"/>
      <c r="AI831" s="97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</row>
    <row r="832" spans="1:55" ht="12.7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97"/>
      <c r="AI832" s="97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</row>
    <row r="833" spans="1:55" ht="12.7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97"/>
      <c r="AI833" s="97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</row>
    <row r="834" spans="1:55" ht="12.7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97"/>
      <c r="AI834" s="97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</row>
    <row r="835" spans="1:55" ht="12.7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97"/>
      <c r="AI835" s="97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</row>
    <row r="836" spans="1:55" ht="12.7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97"/>
      <c r="AI836" s="97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</row>
    <row r="837" spans="1:55" ht="12.7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97"/>
      <c r="AI837" s="97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</row>
    <row r="838" spans="1:55" ht="12.75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97"/>
      <c r="AI838" s="97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</row>
    <row r="839" spans="1:55" ht="12.75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97"/>
      <c r="AI839" s="97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</row>
    <row r="840" spans="1:55" ht="12.75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97"/>
      <c r="AI840" s="97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</row>
    <row r="841" spans="1:55" ht="12.75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97"/>
      <c r="AI841" s="97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</row>
    <row r="842" spans="1:55" ht="12.75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97"/>
      <c r="AI842" s="97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</row>
    <row r="843" spans="1:55" ht="12.75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97"/>
      <c r="AI843" s="97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</row>
    <row r="844" spans="1:55" ht="12.75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97"/>
      <c r="AI844" s="97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</row>
    <row r="845" spans="1:55" ht="12.7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97"/>
      <c r="AI845" s="97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</row>
    <row r="846" spans="1:55" ht="12.75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97"/>
      <c r="AI846" s="97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</row>
    <row r="847" spans="1:55" ht="12.75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97"/>
      <c r="AI847" s="97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</row>
    <row r="848" spans="1:55" ht="12.75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97"/>
      <c r="AI848" s="97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</row>
    <row r="849" spans="1:55" ht="12.75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97"/>
      <c r="AI849" s="97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</row>
    <row r="850" spans="1:55" ht="12.75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97"/>
      <c r="AI850" s="97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</row>
    <row r="851" spans="1:55" ht="12.75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97"/>
      <c r="AI851" s="97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</row>
    <row r="852" spans="1:55" ht="12.75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97"/>
      <c r="AI852" s="97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</row>
    <row r="853" spans="1:55" ht="12.75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97"/>
      <c r="AI853" s="97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</row>
    <row r="854" spans="1:55" ht="12.75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97"/>
      <c r="AI854" s="97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</row>
    <row r="855" spans="1:55" ht="12.7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97"/>
      <c r="AI855" s="97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</row>
    <row r="856" spans="1:55" ht="12.75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97"/>
      <c r="AI856" s="97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</row>
    <row r="857" spans="1:55" ht="12.75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97"/>
      <c r="AI857" s="97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</row>
    <row r="858" spans="1:55" ht="12.75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97"/>
      <c r="AI858" s="97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</row>
    <row r="859" spans="1:55" ht="12.75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97"/>
      <c r="AI859" s="97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</row>
    <row r="860" spans="1:55" ht="12.75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97"/>
      <c r="AI860" s="97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</row>
    <row r="861" spans="1:55" ht="12.75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97"/>
      <c r="AI861" s="97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</row>
    <row r="862" spans="1:55" ht="12.75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97"/>
      <c r="AI862" s="97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</row>
    <row r="863" spans="1:55" ht="12.75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97"/>
      <c r="AI863" s="97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</row>
    <row r="864" spans="1:55" ht="12.75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97"/>
      <c r="AI864" s="97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</row>
    <row r="865" spans="1:55" ht="12.7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97"/>
      <c r="AI865" s="97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</row>
    <row r="866" spans="1:55" ht="12.75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97"/>
      <c r="AI866" s="97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</row>
    <row r="867" spans="1:55" ht="12.75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97"/>
      <c r="AI867" s="97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</row>
    <row r="868" spans="1:55" ht="12.75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97"/>
      <c r="AI868" s="97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</row>
    <row r="869" spans="1:55" ht="12.75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97"/>
      <c r="AI869" s="97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</row>
    <row r="870" spans="1:55" ht="12.75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97"/>
      <c r="AI870" s="97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</row>
    <row r="871" spans="1:55" ht="12.75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97"/>
      <c r="AI871" s="97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</row>
    <row r="872" spans="1:55" ht="12.75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97"/>
      <c r="AI872" s="97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</row>
    <row r="873" spans="1:55" ht="12.75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97"/>
      <c r="AI873" s="97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</row>
    <row r="874" spans="1:55" ht="12.75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97"/>
      <c r="AI874" s="97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</row>
    <row r="875" spans="1:55" ht="12.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97"/>
      <c r="AI875" s="97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</row>
    <row r="876" spans="1:55" ht="12.75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97"/>
      <c r="AI876" s="97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</row>
    <row r="877" spans="1:55" ht="12.75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97"/>
      <c r="AI877" s="97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</row>
    <row r="878" spans="1:55" ht="12.75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97"/>
      <c r="AI878" s="97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</row>
    <row r="879" spans="1:55" ht="12.75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97"/>
      <c r="AI879" s="97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</row>
    <row r="880" spans="1:55" ht="12.75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97"/>
      <c r="AI880" s="97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</row>
    <row r="881" spans="1:55" ht="12.75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97"/>
      <c r="AI881" s="97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</row>
    <row r="882" spans="1:55" ht="12.75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97"/>
      <c r="AI882" s="97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</row>
    <row r="883" spans="1:55" ht="12.75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97"/>
      <c r="AI883" s="97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</row>
    <row r="884" spans="1:55" ht="12.75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97"/>
      <c r="AI884" s="97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</row>
    <row r="885" spans="1:55" ht="12.7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97"/>
      <c r="AI885" s="97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</row>
    <row r="886" spans="1:55" ht="12.75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97"/>
      <c r="AI886" s="97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</row>
    <row r="887" spans="1:55" ht="12.75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97"/>
      <c r="AI887" s="97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</row>
    <row r="888" spans="1:55" ht="12.75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97"/>
      <c r="AI888" s="97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</row>
    <row r="889" spans="1:55" ht="12.75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97"/>
      <c r="AI889" s="97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</row>
    <row r="890" spans="1:55" ht="12.75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97"/>
      <c r="AI890" s="97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</row>
    <row r="891" spans="1:55" ht="12.75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97"/>
      <c r="AI891" s="97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</row>
    <row r="892" spans="1:55" ht="12.75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97"/>
      <c r="AI892" s="97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</row>
    <row r="893" spans="1:55" ht="12.75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97"/>
      <c r="AI893" s="97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</row>
    <row r="894" spans="1:55" ht="12.75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97"/>
      <c r="AI894" s="97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</row>
    <row r="895" spans="1:55" ht="12.7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97"/>
      <c r="AI895" s="97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</row>
    <row r="896" spans="1:55" ht="12.75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97"/>
      <c r="AI896" s="97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</row>
    <row r="897" spans="1:55" ht="12.75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97"/>
      <c r="AI897" s="97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</row>
    <row r="898" spans="1:55" ht="12.75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97"/>
      <c r="AI898" s="97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</row>
    <row r="899" spans="1:55" ht="12.75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97"/>
      <c r="AI899" s="97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</row>
    <row r="900" spans="1:55" ht="12.75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97"/>
      <c r="AI900" s="97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</row>
    <row r="901" spans="1:55" ht="12.75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97"/>
      <c r="AI901" s="97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</row>
    <row r="902" spans="1:55" ht="12.75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97"/>
      <c r="AI902" s="97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</row>
    <row r="903" spans="1:55" ht="12.75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97"/>
      <c r="AI903" s="97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</row>
    <row r="904" spans="1:55" ht="12.75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97"/>
      <c r="AI904" s="97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</row>
    <row r="905" spans="1:55" ht="12.7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97"/>
      <c r="AI905" s="97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</row>
    <row r="906" spans="1:55" ht="12.75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97"/>
      <c r="AI906" s="97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</row>
    <row r="907" spans="1:55" ht="12.75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97"/>
      <c r="AI907" s="97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</row>
    <row r="908" spans="1:55" ht="12.75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97"/>
      <c r="AI908" s="97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</row>
    <row r="909" spans="1:55" ht="12.75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97"/>
      <c r="AI909" s="97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</row>
    <row r="910" spans="1:55" ht="12.75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97"/>
      <c r="AI910" s="97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</row>
    <row r="911" spans="1:55" ht="12.75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97"/>
      <c r="AI911" s="97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</row>
    <row r="912" spans="1:55" ht="12.75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97"/>
      <c r="AI912" s="97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</row>
    <row r="913" spans="1:55" ht="12.75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97"/>
      <c r="AI913" s="97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</row>
    <row r="914" spans="1:55" ht="12.75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97"/>
      <c r="AI914" s="97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</row>
    <row r="915" spans="1:55" ht="12.7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97"/>
      <c r="AI915" s="97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</row>
    <row r="916" spans="1:55" ht="12.75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97"/>
      <c r="AI916" s="97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</row>
    <row r="917" spans="1:55" ht="12.75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97"/>
      <c r="AI917" s="97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</row>
    <row r="918" spans="1:55" ht="12.75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97"/>
      <c r="AI918" s="97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</row>
    <row r="919" spans="1:55" ht="12.75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97"/>
      <c r="AI919" s="97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</row>
    <row r="920" spans="1:55" ht="12.75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97"/>
      <c r="AI920" s="97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</row>
    <row r="921" spans="1:55" ht="12.75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97"/>
      <c r="AI921" s="97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</row>
    <row r="922" spans="1:55" ht="12.75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97"/>
      <c r="AI922" s="97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</row>
    <row r="923" spans="1:55" ht="12.75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97"/>
      <c r="AI923" s="97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</row>
    <row r="924" spans="1:55" ht="12.75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97"/>
      <c r="AI924" s="97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</row>
    <row r="925" spans="1:55" ht="12.7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97"/>
      <c r="AI925" s="97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</row>
    <row r="926" spans="1:55" ht="12.75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97"/>
      <c r="AI926" s="97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</row>
    <row r="927" spans="1:55" ht="12.75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97"/>
      <c r="AI927" s="97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</row>
    <row r="928" spans="1:55" ht="12.75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97"/>
      <c r="AI928" s="97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</row>
    <row r="929" spans="1:55" ht="12.75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97"/>
      <c r="AI929" s="97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</row>
    <row r="930" spans="1:55" ht="12.75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97"/>
      <c r="AI930" s="97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</row>
    <row r="931" spans="1:55" ht="12.75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97"/>
      <c r="AI931" s="97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</row>
    <row r="932" spans="1:55" ht="12.75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97"/>
      <c r="AI932" s="97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</row>
    <row r="933" spans="1:55" ht="12.75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97"/>
      <c r="AI933" s="97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</row>
    <row r="934" spans="1:55" ht="12.75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97"/>
      <c r="AI934" s="97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</row>
    <row r="935" spans="1:55" ht="12.7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97"/>
      <c r="AI935" s="97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</row>
    <row r="936" spans="1:55" ht="12.75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97"/>
      <c r="AI936" s="97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</row>
    <row r="937" spans="1:55" ht="12.75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97"/>
      <c r="AI937" s="97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</row>
    <row r="938" spans="1:55" ht="12.75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97"/>
      <c r="AI938" s="97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</row>
    <row r="939" spans="1:55" ht="12.75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97"/>
      <c r="AI939" s="97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</row>
    <row r="940" spans="1:55" ht="12.75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97"/>
      <c r="AI940" s="97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</row>
    <row r="941" spans="1:55" ht="12.75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97"/>
      <c r="AI941" s="97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</row>
    <row r="942" spans="1:55" ht="12.75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97"/>
      <c r="AI942" s="97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</row>
    <row r="943" spans="1:55" ht="12.75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97"/>
      <c r="AI943" s="97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</row>
    <row r="944" spans="1:55" ht="12.75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97"/>
      <c r="AI944" s="97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</row>
    <row r="945" spans="1:55" ht="12.7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97"/>
      <c r="AI945" s="97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</row>
    <row r="946" spans="1:55" ht="12.75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97"/>
      <c r="AI946" s="97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</row>
    <row r="947" spans="1:55" ht="12.75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97"/>
      <c r="AI947" s="97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</row>
    <row r="948" spans="1:55" ht="12.75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97"/>
      <c r="AI948" s="97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</row>
    <row r="949" spans="1:55" ht="12.75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97"/>
      <c r="AI949" s="97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</row>
    <row r="950" spans="1:55" ht="12.75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97"/>
      <c r="AI950" s="97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</row>
    <row r="951" spans="1:55" ht="12.75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97"/>
      <c r="AI951" s="97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</row>
    <row r="952" spans="1:55" ht="12.75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97"/>
      <c r="AI952" s="97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</row>
    <row r="953" spans="1:55" ht="12.75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97"/>
      <c r="AI953" s="97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</row>
    <row r="954" spans="1:55" ht="12.75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97"/>
      <c r="AI954" s="97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</row>
    <row r="955" spans="1:55" ht="12.7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97"/>
      <c r="AI955" s="97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</row>
    <row r="956" spans="1:55" ht="12.75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97"/>
      <c r="AI956" s="97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</row>
    <row r="957" spans="1:55" ht="12.75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97"/>
      <c r="AI957" s="97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</row>
    <row r="958" spans="1:55" ht="12.75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97"/>
      <c r="AI958" s="97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</row>
    <row r="959" spans="1:55" ht="12.75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97"/>
      <c r="AI959" s="97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</row>
    <row r="960" spans="1:55" ht="12.75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97"/>
      <c r="AI960" s="97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</row>
    <row r="961" spans="1:55" ht="12.75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97"/>
      <c r="AI961" s="97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</row>
    <row r="962" spans="1:55" ht="12.75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97"/>
      <c r="AI962" s="97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</row>
    <row r="963" spans="1:55" ht="12.75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97"/>
      <c r="AI963" s="97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</row>
    <row r="964" spans="1:55" ht="12.75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97"/>
      <c r="AI964" s="97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</row>
    <row r="965" spans="1:55" ht="12.7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97"/>
      <c r="AI965" s="97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</row>
    <row r="966" spans="1:55" ht="12.75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97"/>
      <c r="AI966" s="97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</row>
    <row r="967" spans="1:55" ht="12.75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97"/>
      <c r="AI967" s="97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</row>
    <row r="968" spans="1:55" ht="12.75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97"/>
      <c r="AI968" s="97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</row>
    <row r="969" spans="1:55" ht="12.75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97"/>
      <c r="AI969" s="97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</row>
    <row r="970" spans="1:55" ht="12.75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97"/>
      <c r="AI970" s="97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</row>
    <row r="971" spans="1:55" ht="12.75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97"/>
      <c r="AI971" s="97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</row>
    <row r="972" spans="1:55" ht="12.75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97"/>
      <c r="AI972" s="97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</row>
    <row r="973" spans="1:55" ht="12.75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97"/>
      <c r="AI973" s="97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</row>
    <row r="974" spans="1:55" ht="12.75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97"/>
      <c r="AI974" s="97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</row>
    <row r="975" spans="1:55" ht="12.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97"/>
      <c r="AI975" s="97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</row>
    <row r="976" spans="1:55" ht="12.75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97"/>
      <c r="AI976" s="97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</row>
    <row r="977" spans="1:55" ht="12.75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97"/>
      <c r="AI977" s="97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</row>
    <row r="978" spans="1:55" ht="12.75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97"/>
      <c r="AI978" s="97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</row>
    <row r="979" spans="1:55" ht="12.75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97"/>
      <c r="AI979" s="97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</row>
    <row r="980" spans="1:55" ht="12.75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97"/>
      <c r="AI980" s="97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</row>
    <row r="981" spans="1:55" ht="12.75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97"/>
      <c r="AI981" s="97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</row>
    <row r="982" spans="1:55" ht="12.75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97"/>
      <c r="AI982" s="97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</row>
    <row r="983" spans="1:55" ht="12.75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97"/>
      <c r="AI983" s="97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</row>
    <row r="984" spans="1:55" ht="12.75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97"/>
      <c r="AI984" s="97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</row>
    <row r="985" spans="1:55" ht="12.7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97"/>
      <c r="AI985" s="97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</row>
    <row r="986" spans="1:55" ht="12.75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97"/>
      <c r="AI986" s="97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</row>
    <row r="987" spans="1:55" ht="12.75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97"/>
      <c r="AI987" s="97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</row>
    <row r="988" spans="1:55" ht="12.75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97"/>
      <c r="AI988" s="97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</row>
    <row r="989" spans="1:55" ht="12.75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97"/>
      <c r="AI989" s="97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</row>
    <row r="990" spans="1:55" ht="12.75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97"/>
      <c r="AI990" s="97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</row>
    <row r="991" spans="1:55" ht="12.75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97"/>
      <c r="AI991" s="97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</row>
    <row r="992" spans="1:55" ht="12.75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97"/>
      <c r="AI992" s="97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</row>
    <row r="993" spans="1:55" ht="12.75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97"/>
      <c r="AI993" s="97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</row>
    <row r="994" spans="1:55" ht="12.75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97"/>
      <c r="AI994" s="97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</row>
    <row r="995" spans="1:55" ht="12.7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97"/>
      <c r="AI995" s="97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</row>
    <row r="996" spans="1:55" ht="12.75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97"/>
      <c r="AI996" s="97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</row>
    <row r="997" spans="1:55" ht="12.75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97"/>
      <c r="AI997" s="97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</row>
    <row r="998" spans="1:55" ht="12.75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97"/>
      <c r="AI998" s="97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</row>
    <row r="999" spans="1:55" ht="12.75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97"/>
      <c r="AI999" s="97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/>
    </row>
    <row r="1000" spans="1:55" ht="12.75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97"/>
      <c r="AI1000" s="97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/>
    </row>
    <row r="1001" spans="1:55" ht="12.75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97"/>
      <c r="AI1001" s="97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/>
    </row>
    <row r="1002" spans="1:55" ht="12.75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97"/>
      <c r="AI1002" s="97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5"/>
      <c r="AU1002" s="45"/>
      <c r="AV1002" s="45"/>
      <c r="AW1002" s="45"/>
      <c r="AX1002" s="45"/>
      <c r="AY1002" s="45"/>
      <c r="AZ1002" s="45"/>
      <c r="BA1002" s="45"/>
      <c r="BB1002" s="45"/>
      <c r="BC1002" s="45"/>
    </row>
    <row r="1003" spans="1:55" ht="12.75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97"/>
      <c r="AI1003" s="97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/>
    </row>
    <row r="1004" spans="1:55" ht="12.75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97"/>
      <c r="AI1004" s="97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/>
    </row>
    <row r="1005" spans="1:55" ht="12.7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97"/>
      <c r="AI1005" s="97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/>
    </row>
    <row r="1006" spans="1:55" ht="12.75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97"/>
      <c r="AI1006" s="97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</row>
    <row r="1007" spans="1:55" ht="12.75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97"/>
      <c r="AI1007" s="97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</row>
    <row r="1008" spans="1:55" ht="12.75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97"/>
      <c r="AI1008" s="97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/>
    </row>
    <row r="1009" spans="1:55" ht="12.75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97"/>
      <c r="AI1009" s="97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/>
      <c r="AU1009" s="45"/>
      <c r="AV1009" s="45"/>
      <c r="AW1009" s="45"/>
      <c r="AX1009" s="45"/>
      <c r="AY1009" s="45"/>
      <c r="AZ1009" s="45"/>
      <c r="BA1009" s="45"/>
      <c r="BB1009" s="45"/>
      <c r="BC1009" s="45"/>
    </row>
    <row r="1010" spans="1:55" ht="12.75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97"/>
      <c r="AI1010" s="97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/>
    </row>
    <row r="1011" spans="1:55" ht="12.75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97"/>
      <c r="AI1011" s="97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/>
    </row>
    <row r="1012" spans="1:55" ht="12.75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97"/>
      <c r="AI1012" s="97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/>
    </row>
    <row r="1013" spans="1:55" ht="12.75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97"/>
      <c r="AI1013" s="97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  <c r="AT1013" s="45"/>
      <c r="AU1013" s="45"/>
      <c r="AV1013" s="45"/>
      <c r="AW1013" s="45"/>
      <c r="AX1013" s="45"/>
      <c r="AY1013" s="45"/>
      <c r="AZ1013" s="45"/>
      <c r="BA1013" s="45"/>
      <c r="BB1013" s="45"/>
      <c r="BC1013" s="45"/>
    </row>
    <row r="1014" spans="1:55" ht="12.75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97"/>
      <c r="AI1014" s="97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/>
    </row>
    <row r="1015" spans="1:55" ht="12.75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97"/>
      <c r="AI1015" s="97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/>
    </row>
    <row r="1016" spans="1:55" ht="12.75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97"/>
      <c r="AI1016" s="97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/>
      <c r="AW1016" s="45"/>
      <c r="AX1016" s="45"/>
      <c r="AY1016" s="45"/>
      <c r="AZ1016" s="45"/>
      <c r="BA1016" s="45"/>
      <c r="BB1016" s="45"/>
      <c r="BC1016" s="45"/>
    </row>
    <row r="1017" spans="1:55" ht="12.75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97"/>
      <c r="AI1017" s="97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</row>
    <row r="1018" spans="1:55" ht="12.75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97"/>
      <c r="AI1018" s="97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/>
    </row>
    <row r="1019" spans="1:55" ht="12.75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97"/>
      <c r="AI1019" s="97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/>
      <c r="AU1019" s="45"/>
      <c r="AV1019" s="45"/>
      <c r="AW1019" s="45"/>
      <c r="AX1019" s="45"/>
      <c r="AY1019" s="45"/>
      <c r="AZ1019" s="45"/>
      <c r="BA1019" s="45"/>
      <c r="BB1019" s="45"/>
      <c r="BC1019" s="45"/>
    </row>
    <row r="1020" spans="1:55" ht="12.75">
      <c r="A1020" s="45"/>
      <c r="B1020" s="45"/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97"/>
      <c r="AI1020" s="97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</row>
    <row r="1021" spans="1:55" ht="12.75">
      <c r="A1021" s="45"/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97"/>
      <c r="AI1021" s="97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/>
    </row>
    <row r="1022" spans="1:55" ht="12.75">
      <c r="A1022" s="45"/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97"/>
      <c r="AI1022" s="97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/>
      <c r="AU1022" s="45"/>
      <c r="AV1022" s="45"/>
      <c r="AW1022" s="45"/>
      <c r="AX1022" s="45"/>
      <c r="AY1022" s="45"/>
      <c r="AZ1022" s="45"/>
      <c r="BA1022" s="45"/>
      <c r="BB1022" s="45"/>
      <c r="BC1022" s="45"/>
    </row>
    <row r="1023" spans="1:55" ht="12.75">
      <c r="A1023" s="45"/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97"/>
      <c r="AI1023" s="97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/>
    </row>
    <row r="1024" spans="1:55" ht="12.75">
      <c r="A1024" s="45"/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97"/>
      <c r="AI1024" s="97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/>
    </row>
    <row r="1025" spans="1:55" ht="12.75">
      <c r="A1025" s="45"/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97"/>
      <c r="AI1025" s="97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/>
      <c r="AU1025" s="45"/>
      <c r="AV1025" s="45"/>
      <c r="AW1025" s="45"/>
      <c r="AX1025" s="45"/>
      <c r="AY1025" s="45"/>
      <c r="AZ1025" s="45"/>
      <c r="BA1025" s="45"/>
      <c r="BB1025" s="45"/>
      <c r="BC1025" s="45"/>
    </row>
    <row r="1026" spans="1:55" ht="12.75">
      <c r="A1026" s="45"/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97"/>
      <c r="AI1026" s="97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/>
    </row>
    <row r="1027" spans="1:55" ht="12.75">
      <c r="A1027" s="45"/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97"/>
      <c r="AI1027" s="97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/>
      <c r="AU1027" s="45"/>
      <c r="AV1027" s="45"/>
      <c r="AW1027" s="45"/>
      <c r="AX1027" s="45"/>
      <c r="AY1027" s="45"/>
      <c r="AZ1027" s="45"/>
      <c r="BA1027" s="45"/>
      <c r="BB1027" s="45"/>
      <c r="BC1027" s="45"/>
    </row>
    <row r="1028" spans="1:55" ht="12.75">
      <c r="A1028" s="45"/>
      <c r="B1028" s="45"/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97"/>
      <c r="AI1028" s="97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/>
      <c r="BB1028" s="45"/>
      <c r="BC1028" s="45"/>
    </row>
    <row r="1029" spans="1:55" ht="12.75">
      <c r="A1029" s="45"/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97"/>
      <c r="AI1029" s="97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/>
    </row>
    <row r="1030" spans="1:55" ht="12.75">
      <c r="A1030" s="45"/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97"/>
      <c r="AI1030" s="97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/>
    </row>
    <row r="1031" spans="1:55" ht="12.75">
      <c r="A1031" s="45"/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97"/>
      <c r="AI1031" s="97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/>
    </row>
    <row r="1032" spans="1:55" ht="12.75">
      <c r="A1032" s="45"/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97"/>
      <c r="AI1032" s="97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/>
    </row>
    <row r="1033" spans="1:55" ht="12.75">
      <c r="A1033" s="45"/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97"/>
      <c r="AI1033" s="97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/>
    </row>
    <row r="1034" spans="1:55" ht="12.75">
      <c r="A1034" s="45"/>
      <c r="B1034" s="45"/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97"/>
      <c r="AI1034" s="97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/>
    </row>
    <row r="1035" spans="1:55" ht="12.75">
      <c r="A1035" s="45"/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97"/>
      <c r="AI1035" s="97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/>
    </row>
    <row r="1036" spans="1:55" ht="12.75">
      <c r="A1036" s="45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97"/>
      <c r="AI1036" s="97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/>
      <c r="AW1036" s="45"/>
      <c r="AX1036" s="45"/>
      <c r="AY1036" s="45"/>
      <c r="AZ1036" s="45"/>
      <c r="BA1036" s="45"/>
      <c r="BB1036" s="45"/>
      <c r="BC1036" s="45"/>
    </row>
    <row r="1037" spans="1:55" ht="12.75">
      <c r="A1037" s="45"/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97"/>
      <c r="AI1037" s="97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</row>
    <row r="1038" spans="1:55" ht="12.75">
      <c r="A1038" s="45"/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97"/>
      <c r="AI1038" s="97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/>
    </row>
    <row r="1039" spans="1:55" ht="12.75">
      <c r="A1039" s="45"/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97"/>
      <c r="AI1039" s="97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/>
    </row>
    <row r="1040" spans="1:55" ht="12.75">
      <c r="A1040" s="45"/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97"/>
      <c r="AI1040" s="97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/>
      <c r="AU1040" s="45"/>
      <c r="AV1040" s="45"/>
      <c r="AW1040" s="45"/>
      <c r="AX1040" s="45"/>
      <c r="AY1040" s="45"/>
      <c r="AZ1040" s="45"/>
      <c r="BA1040" s="45"/>
      <c r="BB1040" s="45"/>
      <c r="BC1040" s="45"/>
    </row>
    <row r="1041" spans="1:55" ht="12.75">
      <c r="A1041" s="45"/>
      <c r="B1041" s="45"/>
      <c r="C1041" s="45"/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97"/>
      <c r="AI1041" s="97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/>
    </row>
    <row r="1042" spans="1:55" ht="12.75">
      <c r="A1042" s="45"/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97"/>
      <c r="AI1042" s="97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/>
      <c r="AU1042" s="45"/>
      <c r="AV1042" s="45"/>
      <c r="AW1042" s="45"/>
      <c r="AX1042" s="45"/>
      <c r="AY1042" s="45"/>
      <c r="AZ1042" s="45"/>
      <c r="BA1042" s="45"/>
      <c r="BB1042" s="45"/>
      <c r="BC1042" s="45"/>
    </row>
    <row r="1043" spans="1:55" ht="12.75">
      <c r="A1043" s="45"/>
      <c r="B1043" s="45"/>
      <c r="C1043" s="45"/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97"/>
      <c r="AI1043" s="97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</row>
    <row r="1044" spans="1:55" ht="12.75">
      <c r="A1044" s="45"/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97"/>
      <c r="AI1044" s="97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/>
    </row>
    <row r="1045" spans="1:55" ht="12.75">
      <c r="A1045" s="45"/>
      <c r="B1045" s="45"/>
      <c r="C1045" s="45"/>
      <c r="D1045" s="45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97"/>
      <c r="AI1045" s="97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/>
    </row>
    <row r="1046" spans="1:55" ht="12.75">
      <c r="A1046" s="45"/>
      <c r="B1046" s="45"/>
      <c r="C1046" s="45"/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97"/>
      <c r="AI1046" s="97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/>
    </row>
    <row r="1047" spans="1:55" ht="12.75">
      <c r="A1047" s="45"/>
      <c r="B1047" s="45"/>
      <c r="C1047" s="45"/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97"/>
      <c r="AI1047" s="97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  <c r="AW1047" s="45"/>
      <c r="AX1047" s="45"/>
      <c r="AY1047" s="45"/>
      <c r="AZ1047" s="45"/>
      <c r="BA1047" s="45"/>
      <c r="BB1047" s="45"/>
      <c r="BC1047" s="45"/>
    </row>
    <row r="1048" spans="1:55" ht="12.75">
      <c r="A1048" s="45"/>
      <c r="B1048" s="45"/>
      <c r="C1048" s="45"/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97"/>
      <c r="AI1048" s="97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</row>
    <row r="1049" spans="1:55" ht="12.75">
      <c r="A1049" s="45"/>
      <c r="B1049" s="45"/>
      <c r="C1049" s="45"/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97"/>
      <c r="AI1049" s="97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/>
    </row>
    <row r="1050" spans="1:55" ht="12.75">
      <c r="A1050" s="45"/>
      <c r="B1050" s="45"/>
      <c r="C1050" s="45"/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97"/>
      <c r="AI1050" s="97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/>
    </row>
    <row r="1051" spans="1:55" ht="12.75">
      <c r="A1051" s="45"/>
      <c r="B1051" s="45"/>
      <c r="C1051" s="45"/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97"/>
      <c r="AI1051" s="97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/>
    </row>
    <row r="1052" spans="1:55" ht="12.75">
      <c r="A1052" s="45"/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97"/>
      <c r="AI1052" s="97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  <c r="AW1052" s="45"/>
      <c r="AX1052" s="45"/>
      <c r="AY1052" s="45"/>
      <c r="AZ1052" s="45"/>
      <c r="BA1052" s="45"/>
      <c r="BB1052" s="45"/>
      <c r="BC1052" s="45"/>
    </row>
    <row r="1053" spans="1:55" ht="12.75">
      <c r="A1053" s="45"/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97"/>
      <c r="AI1053" s="97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  <c r="AW1053" s="45"/>
      <c r="AX1053" s="45"/>
      <c r="AY1053" s="45"/>
      <c r="AZ1053" s="45"/>
      <c r="BA1053" s="45"/>
      <c r="BB1053" s="45"/>
      <c r="BC1053" s="45"/>
    </row>
    <row r="1054" spans="1:55" ht="12.75">
      <c r="A1054" s="45"/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97"/>
      <c r="AI1054" s="97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/>
    </row>
    <row r="1055" spans="1:55" ht="12.75">
      <c r="A1055" s="45"/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97"/>
      <c r="AI1055" s="97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/>
    </row>
    <row r="1056" spans="1:55" ht="12.75">
      <c r="A1056" s="45"/>
      <c r="B1056" s="45"/>
      <c r="C1056" s="45"/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97"/>
      <c r="AI1056" s="97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/>
    </row>
    <row r="1057" spans="1:55" ht="12.75">
      <c r="A1057" s="45"/>
      <c r="B1057" s="45"/>
      <c r="C1057" s="45"/>
      <c r="D1057" s="45"/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97"/>
      <c r="AI1057" s="97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/>
    </row>
    <row r="1058" spans="1:55" ht="12.75">
      <c r="A1058" s="45"/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97"/>
      <c r="AI1058" s="97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/>
    </row>
    <row r="1059" spans="1:55" ht="12.75">
      <c r="A1059" s="45"/>
      <c r="B1059" s="45"/>
      <c r="C1059" s="45"/>
      <c r="D1059" s="45"/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97"/>
      <c r="AI1059" s="97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/>
    </row>
    <row r="1060" spans="1:55" ht="12.75">
      <c r="A1060" s="45"/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97"/>
      <c r="AI1060" s="97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</row>
    <row r="1061" spans="1:55" ht="12.75">
      <c r="A1061" s="45"/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97"/>
      <c r="AI1061" s="97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/>
    </row>
    <row r="1062" spans="1:55" ht="12.75">
      <c r="A1062" s="45"/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97"/>
      <c r="AI1062" s="97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/>
    </row>
    <row r="1063" spans="1:55" ht="12.75">
      <c r="A1063" s="45"/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97"/>
      <c r="AI1063" s="97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/>
    </row>
    <row r="1064" spans="1:55" ht="12.75">
      <c r="A1064" s="45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97"/>
      <c r="AI1064" s="97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/>
    </row>
    <row r="1065" spans="1:55" ht="12.75">
      <c r="A1065" s="45"/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97"/>
      <c r="AI1065" s="97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/>
    </row>
    <row r="1066" spans="1:55" ht="12.75">
      <c r="A1066" s="45"/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97"/>
      <c r="AI1066" s="97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/>
    </row>
    <row r="1067" spans="1:55" ht="12.75">
      <c r="A1067" s="45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97"/>
      <c r="AI1067" s="97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</row>
    <row r="1068" spans="1:55" ht="12.75">
      <c r="A1068" s="45"/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97"/>
      <c r="AI1068" s="97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  <c r="AW1068" s="45"/>
      <c r="AX1068" s="45"/>
      <c r="AY1068" s="45"/>
      <c r="AZ1068" s="45"/>
      <c r="BA1068" s="45"/>
      <c r="BB1068" s="45"/>
      <c r="BC1068" s="45"/>
    </row>
    <row r="1069" spans="1:55" ht="12.75">
      <c r="A1069" s="45"/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97"/>
      <c r="AI1069" s="97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</row>
    <row r="1070" spans="1:55" ht="12.75">
      <c r="A1070" s="45"/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97"/>
      <c r="AI1070" s="97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/>
    </row>
    <row r="1071" spans="1:55" ht="12.75">
      <c r="A1071" s="45"/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97"/>
      <c r="AI1071" s="97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</row>
    <row r="1072" spans="1:55" ht="12.75">
      <c r="A1072" s="45"/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97"/>
      <c r="AI1072" s="97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/>
    </row>
    <row r="1073" spans="1:55" ht="12.75">
      <c r="A1073" s="45"/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97"/>
      <c r="AI1073" s="97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/>
      <c r="BA1073" s="45"/>
      <c r="BB1073" s="45"/>
      <c r="BC1073" s="45"/>
    </row>
    <row r="1074" spans="1:55" ht="12.75">
      <c r="A1074" s="45"/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97"/>
      <c r="AI1074" s="97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</row>
    <row r="1075" spans="1:55" ht="12.75">
      <c r="A1075" s="45"/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97"/>
      <c r="AI1075" s="97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/>
    </row>
    <row r="1076" spans="1:55" ht="12.75">
      <c r="A1076" s="45"/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97"/>
      <c r="AI1076" s="97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/>
    </row>
    <row r="1077" spans="1:55" ht="12.75">
      <c r="A1077" s="45"/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97"/>
      <c r="AI1077" s="97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</row>
    <row r="1078" spans="1:55" ht="12.75">
      <c r="A1078" s="45"/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97"/>
      <c r="AI1078" s="97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/>
    </row>
    <row r="1079" spans="1:55" ht="12.75">
      <c r="A1079" s="45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97"/>
      <c r="AI1079" s="97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/>
    </row>
    <row r="1080" spans="1:55" ht="12.75">
      <c r="A1080" s="45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97"/>
      <c r="AI1080" s="97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/>
      <c r="BA1080" s="45"/>
      <c r="BB1080" s="45"/>
      <c r="BC1080" s="45"/>
    </row>
    <row r="1081" spans="1:55" ht="12.75">
      <c r="A1081" s="45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97"/>
      <c r="AI1081" s="97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  <c r="AW1081" s="45"/>
      <c r="AX1081" s="45"/>
      <c r="AY1081" s="45"/>
      <c r="AZ1081" s="45"/>
      <c r="BA1081" s="45"/>
      <c r="BB1081" s="45"/>
      <c r="BC1081" s="45"/>
    </row>
    <row r="1082" spans="1:55" ht="12.75">
      <c r="A1082" s="45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97"/>
      <c r="AI1082" s="97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/>
    </row>
    <row r="1083" spans="1:55" ht="12.75">
      <c r="A1083" s="45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97"/>
      <c r="AI1083" s="97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/>
    </row>
    <row r="1084" spans="1:55" ht="12.75">
      <c r="A1084" s="45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97"/>
      <c r="AI1084" s="97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/>
      <c r="BA1084" s="45"/>
      <c r="BB1084" s="45"/>
      <c r="BC1084" s="45"/>
    </row>
    <row r="1085" spans="1:55" ht="12.75">
      <c r="A1085" s="45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97"/>
      <c r="AI1085" s="97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  <c r="AW1085" s="45"/>
      <c r="AX1085" s="45"/>
      <c r="AY1085" s="45"/>
      <c r="AZ1085" s="45"/>
      <c r="BA1085" s="45"/>
      <c r="BB1085" s="45"/>
      <c r="BC1085" s="45"/>
    </row>
    <row r="1086" spans="1:55" ht="12.75">
      <c r="A1086" s="45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97"/>
      <c r="AI1086" s="97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  <c r="AW1086" s="45"/>
      <c r="AX1086" s="45"/>
      <c r="AY1086" s="45"/>
      <c r="AZ1086" s="45"/>
      <c r="BA1086" s="45"/>
      <c r="BB1086" s="45"/>
      <c r="BC1086" s="45"/>
    </row>
    <row r="1087" spans="1:55" ht="12.75">
      <c r="A1087" s="45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97"/>
      <c r="AI1087" s="97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  <c r="AW1087" s="45"/>
      <c r="AX1087" s="45"/>
      <c r="AY1087" s="45"/>
      <c r="AZ1087" s="45"/>
      <c r="BA1087" s="45"/>
      <c r="BB1087" s="45"/>
      <c r="BC1087" s="45"/>
    </row>
    <row r="1088" spans="1:55" ht="12.75">
      <c r="A1088" s="45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97"/>
      <c r="AI1088" s="97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  <c r="AW1088" s="45"/>
      <c r="AX1088" s="45"/>
      <c r="AY1088" s="45"/>
      <c r="AZ1088" s="45"/>
      <c r="BA1088" s="45"/>
      <c r="BB1088" s="45"/>
      <c r="BC1088" s="45"/>
    </row>
    <row r="1089" spans="1:55" ht="12.75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97"/>
      <c r="AI1089" s="97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/>
    </row>
    <row r="1090" spans="1:55" ht="12.75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97"/>
      <c r="AI1090" s="97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  <c r="AW1090" s="45"/>
      <c r="AX1090" s="45"/>
      <c r="AY1090" s="45"/>
      <c r="AZ1090" s="45"/>
      <c r="BA1090" s="45"/>
      <c r="BB1090" s="45"/>
      <c r="BC1090" s="45"/>
    </row>
    <row r="1091" spans="1:55" ht="12.75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97"/>
      <c r="AI1091" s="97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  <c r="BB1091" s="45"/>
      <c r="BC1091" s="45"/>
    </row>
    <row r="1092" spans="1:55" ht="12.75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97"/>
      <c r="AI1092" s="97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  <c r="AW1092" s="45"/>
      <c r="AX1092" s="45"/>
      <c r="AY1092" s="45"/>
      <c r="AZ1092" s="45"/>
      <c r="BA1092" s="45"/>
      <c r="BB1092" s="45"/>
      <c r="BC1092" s="45"/>
    </row>
    <row r="1093" spans="1:55" ht="12.75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97"/>
      <c r="AI1093" s="97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</row>
    <row r="1094" spans="1:55" ht="12.75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97"/>
      <c r="AI1094" s="97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/>
    </row>
    <row r="1095" spans="1:55" ht="12.75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97"/>
      <c r="AI1095" s="97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</row>
    <row r="1096" spans="1:55" ht="12.75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97"/>
      <c r="AI1096" s="97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  <c r="AW1096" s="45"/>
      <c r="AX1096" s="45"/>
      <c r="AY1096" s="45"/>
      <c r="AZ1096" s="45"/>
      <c r="BA1096" s="45"/>
      <c r="BB1096" s="45"/>
      <c r="BC1096" s="45"/>
    </row>
    <row r="1097" spans="1:55" ht="12.75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97"/>
      <c r="AI1097" s="97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/>
    </row>
    <row r="1098" spans="1:55" ht="12.75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97"/>
      <c r="AI1098" s="97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/>
    </row>
    <row r="1099" spans="1:55" ht="12.75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97"/>
      <c r="AI1099" s="97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</row>
    <row r="1100" spans="1:55" ht="12.75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97"/>
      <c r="AI1100" s="97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/>
    </row>
    <row r="1101" spans="1:55" ht="12.75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97"/>
      <c r="AI1101" s="97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/>
    </row>
    <row r="1102" spans="1:55" ht="12.75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97"/>
      <c r="AI1102" s="97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  <c r="AW1102" s="45"/>
      <c r="AX1102" s="45"/>
      <c r="AY1102" s="45"/>
      <c r="AZ1102" s="45"/>
      <c r="BA1102" s="45"/>
      <c r="BB1102" s="45"/>
      <c r="BC1102" s="45"/>
    </row>
    <row r="1103" spans="1:55" ht="12.75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97"/>
      <c r="AI1103" s="97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/>
    </row>
    <row r="1104" spans="1:55" ht="12.75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97"/>
      <c r="AI1104" s="97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/>
    </row>
    <row r="1105" spans="1:55" ht="12.75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97"/>
      <c r="AI1105" s="97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/>
      <c r="BB1105" s="45"/>
      <c r="BC1105" s="45"/>
    </row>
    <row r="1106" spans="1:55" ht="12.75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97"/>
      <c r="AI1106" s="97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</row>
    <row r="1107" spans="1:55" ht="12.75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97"/>
      <c r="AI1107" s="97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/>
    </row>
    <row r="1108" spans="1:55" ht="12.75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97"/>
      <c r="AI1108" s="97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</row>
    <row r="1109" spans="1:55" ht="12.75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97"/>
      <c r="AI1109" s="97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  <c r="AW1109" s="45"/>
      <c r="AX1109" s="45"/>
      <c r="AY1109" s="45"/>
      <c r="AZ1109" s="45"/>
      <c r="BA1109" s="45"/>
      <c r="BB1109" s="45"/>
      <c r="BC1109" s="45"/>
    </row>
    <row r="1110" spans="1:55" ht="12.75">
      <c r="A1110" s="45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97"/>
      <c r="AI1110" s="97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/>
    </row>
    <row r="1111" spans="1:55" ht="12.75">
      <c r="A1111" s="45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97"/>
      <c r="AI1111" s="97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</row>
    <row r="1112" spans="1:55" ht="12.75">
      <c r="A1112" s="45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97"/>
      <c r="AI1112" s="97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/>
    </row>
    <row r="1113" spans="1:55" ht="12.75">
      <c r="A1113" s="45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97"/>
      <c r="AI1113" s="97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/>
    </row>
    <row r="1114" spans="1:55" ht="12.75">
      <c r="A1114" s="45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97"/>
      <c r="AI1114" s="97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  <c r="AW1114" s="45"/>
      <c r="AX1114" s="45"/>
      <c r="AY1114" s="45"/>
      <c r="AZ1114" s="45"/>
      <c r="BA1114" s="45"/>
      <c r="BB1114" s="45"/>
      <c r="BC1114" s="45"/>
    </row>
    <row r="1115" spans="1:55" ht="12.75">
      <c r="A1115" s="45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97"/>
      <c r="AI1115" s="97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/>
    </row>
    <row r="1116" spans="1:55" ht="12.75">
      <c r="A1116" s="45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97"/>
      <c r="AI1116" s="97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/>
    </row>
    <row r="1117" spans="1:55" ht="12.75">
      <c r="A1117" s="45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97"/>
      <c r="AI1117" s="97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</row>
    <row r="1118" spans="1:55" ht="12.75">
      <c r="A1118" s="45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97"/>
      <c r="AI1118" s="97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/>
    </row>
    <row r="1119" spans="1:55" ht="12.75">
      <c r="A1119" s="45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97"/>
      <c r="AI1119" s="97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/>
    </row>
    <row r="1120" spans="1:55" ht="12.75">
      <c r="A1120" s="45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97"/>
      <c r="AI1120" s="97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/>
    </row>
    <row r="1121" spans="1:55" ht="12.75">
      <c r="A1121" s="45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97"/>
      <c r="AI1121" s="97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</row>
    <row r="1122" spans="1:55" ht="12.75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97"/>
      <c r="AI1122" s="97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/>
    </row>
    <row r="1123" spans="1:55" ht="12.75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97"/>
      <c r="AI1123" s="97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/>
    </row>
    <row r="1124" spans="1:55" ht="12.75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97"/>
      <c r="AI1124" s="97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/>
    </row>
    <row r="1125" spans="1:55" ht="12.75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97"/>
      <c r="AI1125" s="97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/>
    </row>
    <row r="1126" spans="1:55" ht="12.75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97"/>
      <c r="AI1126" s="97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/>
    </row>
    <row r="1127" spans="1:55" ht="12.75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97"/>
      <c r="AI1127" s="97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</row>
    <row r="1128" spans="1:55" ht="12.75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97"/>
      <c r="AI1128" s="97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/>
    </row>
    <row r="1129" spans="1:55" ht="12.75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97"/>
      <c r="AI1129" s="97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  <c r="AW1129" s="45"/>
      <c r="AX1129" s="45"/>
      <c r="AY1129" s="45"/>
      <c r="AZ1129" s="45"/>
      <c r="BA1129" s="45"/>
      <c r="BB1129" s="45"/>
      <c r="BC1129" s="45"/>
    </row>
    <row r="1130" spans="1:55" ht="12.75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97"/>
      <c r="AI1130" s="97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/>
    </row>
    <row r="1131" spans="1:55" ht="12.75">
      <c r="A1131" s="45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97"/>
      <c r="AI1131" s="97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  <c r="AT1131" s="45"/>
      <c r="AU1131" s="45"/>
      <c r="AV1131" s="45"/>
      <c r="AW1131" s="45"/>
      <c r="AX1131" s="45"/>
      <c r="AY1131" s="45"/>
      <c r="AZ1131" s="45"/>
      <c r="BA1131" s="45"/>
      <c r="BB1131" s="45"/>
      <c r="BC1131" s="45"/>
    </row>
    <row r="1132" spans="1:55" ht="12.75">
      <c r="A1132" s="45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97"/>
      <c r="AI1132" s="97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/>
    </row>
    <row r="1133" spans="1:55" ht="12.75">
      <c r="A1133" s="45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97"/>
      <c r="AI1133" s="97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/>
    </row>
    <row r="1134" spans="1:55" ht="12.75">
      <c r="A1134" s="45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97"/>
      <c r="AI1134" s="97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/>
    </row>
    <row r="1135" spans="1:55" ht="12.75">
      <c r="A1135" s="45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97"/>
      <c r="AI1135" s="97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/>
      <c r="AU1135" s="45"/>
      <c r="AV1135" s="45"/>
      <c r="AW1135" s="45"/>
      <c r="AX1135" s="45"/>
      <c r="AY1135" s="45"/>
      <c r="AZ1135" s="45"/>
      <c r="BA1135" s="45"/>
      <c r="BB1135" s="45"/>
      <c r="BC1135" s="45"/>
    </row>
    <row r="1136" spans="1:55" ht="12.75">
      <c r="A1136" s="45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97"/>
      <c r="AI1136" s="97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/>
    </row>
    <row r="1137" spans="1:55" ht="12.75">
      <c r="A1137" s="45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97"/>
      <c r="AI1137" s="97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</row>
    <row r="1138" spans="1:55" ht="12.75">
      <c r="A1138" s="45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97"/>
      <c r="AI1138" s="97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/>
    </row>
    <row r="1139" spans="1:55" ht="12.75">
      <c r="A1139" s="45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97"/>
      <c r="AI1139" s="97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/>
      <c r="BA1139" s="45"/>
      <c r="BB1139" s="45"/>
      <c r="BC1139" s="45"/>
    </row>
    <row r="1140" spans="1:55" ht="12.75">
      <c r="A1140" s="45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97"/>
      <c r="AI1140" s="97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/>
    </row>
    <row r="1141" spans="1:55" ht="12.75">
      <c r="A1141" s="45"/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97"/>
      <c r="AI1141" s="97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/>
      <c r="BB1141" s="45"/>
      <c r="BC1141" s="45"/>
    </row>
    <row r="1142" spans="1:55" ht="12.75">
      <c r="A1142" s="45"/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97"/>
      <c r="AI1142" s="97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</row>
    <row r="1143" spans="1:55" ht="12.75">
      <c r="A1143" s="45"/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97"/>
      <c r="AI1143" s="97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/>
    </row>
    <row r="1144" spans="1:55" ht="12.75">
      <c r="A1144" s="45"/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97"/>
      <c r="AI1144" s="97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  <c r="AW1144" s="45"/>
      <c r="AX1144" s="45"/>
      <c r="AY1144" s="45"/>
      <c r="AZ1144" s="45"/>
      <c r="BA1144" s="45"/>
      <c r="BB1144" s="45"/>
      <c r="BC1144" s="45"/>
    </row>
    <row r="1145" spans="1:55" ht="12.75">
      <c r="A1145" s="45"/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97"/>
      <c r="AI1145" s="97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  <c r="AW1145" s="45"/>
      <c r="AX1145" s="45"/>
      <c r="AY1145" s="45"/>
      <c r="AZ1145" s="45"/>
      <c r="BA1145" s="45"/>
      <c r="BB1145" s="45"/>
      <c r="BC1145" s="45"/>
    </row>
    <row r="1146" spans="1:55" ht="12.75">
      <c r="A1146" s="45"/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97"/>
      <c r="AI1146" s="97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/>
    </row>
    <row r="1147" spans="1:55" ht="12.75">
      <c r="A1147" s="45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97"/>
      <c r="AI1147" s="97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/>
    </row>
    <row r="1148" spans="1:55" ht="12.75">
      <c r="A1148" s="45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97"/>
      <c r="AI1148" s="97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/>
    </row>
    <row r="1149" spans="1:55" ht="12.75">
      <c r="A1149" s="45"/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97"/>
      <c r="AI1149" s="97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/>
      <c r="AW1149" s="45"/>
      <c r="AX1149" s="45"/>
      <c r="AY1149" s="45"/>
      <c r="AZ1149" s="45"/>
      <c r="BA1149" s="45"/>
      <c r="BB1149" s="45"/>
      <c r="BC1149" s="45"/>
    </row>
    <row r="1150" spans="1:55" ht="12.75">
      <c r="A1150" s="45"/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97"/>
      <c r="AI1150" s="97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/>
      <c r="AU1150" s="45"/>
      <c r="AV1150" s="45"/>
      <c r="AW1150" s="45"/>
      <c r="AX1150" s="45"/>
      <c r="AY1150" s="45"/>
      <c r="AZ1150" s="45"/>
      <c r="BA1150" s="45"/>
      <c r="BB1150" s="45"/>
      <c r="BC1150" s="45"/>
    </row>
    <row r="1151" spans="1:55" ht="12.75">
      <c r="A1151" s="45"/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97"/>
      <c r="AI1151" s="97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/>
    </row>
    <row r="1152" spans="1:55" ht="12.75">
      <c r="A1152" s="45"/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97"/>
      <c r="AI1152" s="97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/>
      <c r="AU1152" s="45"/>
      <c r="AV1152" s="45"/>
      <c r="AW1152" s="45"/>
      <c r="AX1152" s="45"/>
      <c r="AY1152" s="45"/>
      <c r="AZ1152" s="45"/>
      <c r="BA1152" s="45"/>
      <c r="BB1152" s="45"/>
      <c r="BC1152" s="45"/>
    </row>
    <row r="1153" spans="1:55" ht="12.75">
      <c r="A1153" s="45"/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97"/>
      <c r="AI1153" s="97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</row>
    <row r="1154" spans="1:55" ht="12.75">
      <c r="A1154" s="45"/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97"/>
      <c r="AI1154" s="97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/>
    </row>
    <row r="1155" spans="1:55" ht="12.75">
      <c r="A1155" s="45"/>
      <c r="B1155" s="45"/>
      <c r="C1155" s="45"/>
      <c r="D1155" s="45"/>
      <c r="E1155" s="45"/>
      <c r="F1155" s="45"/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97"/>
      <c r="AI1155" s="97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/>
    </row>
    <row r="1156" spans="1:55" ht="12.75">
      <c r="A1156" s="45"/>
      <c r="B1156" s="45"/>
      <c r="C1156" s="45"/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97"/>
      <c r="AI1156" s="97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/>
      <c r="AU1156" s="45"/>
      <c r="AV1156" s="45"/>
      <c r="AW1156" s="45"/>
      <c r="AX1156" s="45"/>
      <c r="AY1156" s="45"/>
      <c r="AZ1156" s="45"/>
      <c r="BA1156" s="45"/>
      <c r="BB1156" s="45"/>
      <c r="BC1156" s="45"/>
    </row>
    <row r="1157" spans="1:55" ht="12.75">
      <c r="A1157" s="45"/>
      <c r="B1157" s="45"/>
      <c r="C1157" s="45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97"/>
      <c r="AI1157" s="97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/>
      <c r="BA1157" s="45"/>
      <c r="BB1157" s="45"/>
      <c r="BC1157" s="45"/>
    </row>
    <row r="1158" spans="1:55" ht="12.75">
      <c r="A1158" s="45"/>
      <c r="B1158" s="45"/>
      <c r="C1158" s="45"/>
      <c r="D1158" s="45"/>
      <c r="E1158" s="45"/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97"/>
      <c r="AI1158" s="97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/>
    </row>
    <row r="1159" spans="1:55" ht="12.75">
      <c r="A1159" s="45"/>
      <c r="B1159" s="45"/>
      <c r="C1159" s="45"/>
      <c r="D1159" s="45"/>
      <c r="E1159" s="45"/>
      <c r="F1159" s="45"/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97"/>
      <c r="AI1159" s="97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</row>
    <row r="1160" spans="1:55" ht="12.75">
      <c r="A1160" s="45"/>
      <c r="B1160" s="45"/>
      <c r="C1160" s="45"/>
      <c r="D1160" s="45"/>
      <c r="E1160" s="45"/>
      <c r="F1160" s="45"/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97"/>
      <c r="AI1160" s="97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  <c r="AW1160" s="45"/>
      <c r="AX1160" s="45"/>
      <c r="AY1160" s="45"/>
      <c r="AZ1160" s="45"/>
      <c r="BA1160" s="45"/>
      <c r="BB1160" s="45"/>
      <c r="BC1160" s="45"/>
    </row>
    <row r="1161" spans="1:55" ht="12.75">
      <c r="A1161" s="45"/>
      <c r="B1161" s="45"/>
      <c r="C1161" s="45"/>
      <c r="D1161" s="45"/>
      <c r="E1161" s="45"/>
      <c r="F1161" s="45"/>
      <c r="G1161" s="45"/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97"/>
      <c r="AI1161" s="97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  <c r="AW1161" s="45"/>
      <c r="AX1161" s="45"/>
      <c r="AY1161" s="45"/>
      <c r="AZ1161" s="45"/>
      <c r="BA1161" s="45"/>
      <c r="BB1161" s="45"/>
      <c r="BC1161" s="45"/>
    </row>
    <row r="1162" spans="1:55" ht="12.75">
      <c r="A1162" s="45"/>
      <c r="B1162" s="45"/>
      <c r="C1162" s="45"/>
      <c r="D1162" s="45"/>
      <c r="E1162" s="45"/>
      <c r="F1162" s="45"/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97"/>
      <c r="AI1162" s="97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  <c r="AT1162" s="45"/>
      <c r="AU1162" s="45"/>
      <c r="AV1162" s="45"/>
      <c r="AW1162" s="45"/>
      <c r="AX1162" s="45"/>
      <c r="AY1162" s="45"/>
      <c r="AZ1162" s="45"/>
      <c r="BA1162" s="45"/>
      <c r="BB1162" s="45"/>
      <c r="BC1162" s="45"/>
    </row>
    <row r="1163" spans="1:55" ht="12.75">
      <c r="A1163" s="45"/>
      <c r="B1163" s="45"/>
      <c r="C1163" s="45"/>
      <c r="D1163" s="45"/>
      <c r="E1163" s="45"/>
      <c r="F1163" s="45"/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97"/>
      <c r="AI1163" s="97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  <c r="AW1163" s="45"/>
      <c r="AX1163" s="45"/>
      <c r="AY1163" s="45"/>
      <c r="AZ1163" s="45"/>
      <c r="BA1163" s="45"/>
      <c r="BB1163" s="45"/>
      <c r="BC1163" s="45"/>
    </row>
    <row r="1164" spans="1:55" ht="12.75">
      <c r="A1164" s="45"/>
      <c r="B1164" s="45"/>
      <c r="C1164" s="45"/>
      <c r="D1164" s="45"/>
      <c r="E1164" s="45"/>
      <c r="F1164" s="45"/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97"/>
      <c r="AI1164" s="97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  <c r="AW1164" s="45"/>
      <c r="AX1164" s="45"/>
      <c r="AY1164" s="45"/>
      <c r="AZ1164" s="45"/>
      <c r="BA1164" s="45"/>
      <c r="BB1164" s="45"/>
      <c r="BC1164" s="45"/>
    </row>
    <row r="1165" spans="1:55" ht="12.75">
      <c r="A1165" s="45"/>
      <c r="B1165" s="45"/>
      <c r="C1165" s="45"/>
      <c r="D1165" s="45"/>
      <c r="E1165" s="45"/>
      <c r="F1165" s="45"/>
      <c r="G1165" s="45"/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97"/>
      <c r="AI1165" s="97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  <c r="AW1165" s="45"/>
      <c r="AX1165" s="45"/>
      <c r="AY1165" s="45"/>
      <c r="AZ1165" s="45"/>
      <c r="BA1165" s="45"/>
      <c r="BB1165" s="45"/>
      <c r="BC1165" s="45"/>
    </row>
    <row r="1166" spans="1:55" ht="12.75">
      <c r="A1166" s="45"/>
      <c r="B1166" s="45"/>
      <c r="C1166" s="45"/>
      <c r="D1166" s="45"/>
      <c r="E1166" s="45"/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97"/>
      <c r="AI1166" s="97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/>
      <c r="AU1166" s="45"/>
      <c r="AV1166" s="45"/>
      <c r="AW1166" s="45"/>
      <c r="AX1166" s="45"/>
      <c r="AY1166" s="45"/>
      <c r="AZ1166" s="45"/>
      <c r="BA1166" s="45"/>
      <c r="BB1166" s="45"/>
      <c r="BC1166" s="45"/>
    </row>
    <row r="1167" spans="1:55" ht="12.75">
      <c r="A1167" s="45"/>
      <c r="B1167" s="45"/>
      <c r="C1167" s="45"/>
      <c r="D1167" s="45"/>
      <c r="E1167" s="45"/>
      <c r="F1167" s="45"/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97"/>
      <c r="AI1167" s="97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  <c r="AW1167" s="45"/>
      <c r="AX1167" s="45"/>
      <c r="AY1167" s="45"/>
      <c r="AZ1167" s="45"/>
      <c r="BA1167" s="45"/>
      <c r="BB1167" s="45"/>
      <c r="BC1167" s="45"/>
    </row>
    <row r="1168" spans="1:55" ht="12.75">
      <c r="A1168" s="45"/>
      <c r="B1168" s="45"/>
      <c r="C1168" s="45"/>
      <c r="D1168" s="45"/>
      <c r="E1168" s="45"/>
      <c r="F1168" s="45"/>
      <c r="G1168" s="45"/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97"/>
      <c r="AI1168" s="97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  <c r="AT1168" s="45"/>
      <c r="AU1168" s="45"/>
      <c r="AV1168" s="45"/>
      <c r="AW1168" s="45"/>
      <c r="AX1168" s="45"/>
      <c r="AY1168" s="45"/>
      <c r="AZ1168" s="45"/>
      <c r="BA1168" s="45"/>
      <c r="BB1168" s="45"/>
      <c r="BC1168" s="45"/>
    </row>
    <row r="1169" spans="1:55" ht="12.75">
      <c r="A1169" s="45"/>
      <c r="B1169" s="45"/>
      <c r="C1169" s="45"/>
      <c r="D1169" s="45"/>
      <c r="E1169" s="45"/>
      <c r="F1169" s="45"/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97"/>
      <c r="AI1169" s="97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/>
    </row>
  </sheetData>
  <mergeCells count="5">
    <mergeCell ref="A1:H1"/>
    <mergeCell ref="V2:X2"/>
    <mergeCell ref="Y2:AA2"/>
    <mergeCell ref="AB2:AD2"/>
    <mergeCell ref="AE2:A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C1117"/>
  <sheetViews>
    <sheetView workbookViewId="0"/>
  </sheetViews>
  <sheetFormatPr baseColWidth="10" defaultColWidth="14.42578125" defaultRowHeight="15.75" customHeight="1"/>
  <cols>
    <col min="6" max="6" width="23.140625" customWidth="1"/>
  </cols>
  <sheetData>
    <row r="1" spans="1:55" ht="15.75" customHeight="1">
      <c r="A1" s="116" t="s">
        <v>0</v>
      </c>
      <c r="B1" s="111"/>
      <c r="C1" s="111"/>
      <c r="D1" s="111"/>
      <c r="E1" s="111"/>
      <c r="F1" s="111"/>
      <c r="G1" s="111"/>
      <c r="H1" s="11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5"/>
      <c r="AI1" s="5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ht="15.75" customHeight="1">
      <c r="A2" s="6"/>
      <c r="B2" s="3"/>
      <c r="C2" s="3"/>
      <c r="D2" s="3"/>
      <c r="E2" s="3"/>
      <c r="F2" s="3"/>
      <c r="G2" s="3" t="s">
        <v>1</v>
      </c>
      <c r="H2" s="3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12" t="s">
        <v>2</v>
      </c>
      <c r="W2" s="111"/>
      <c r="X2" s="111"/>
      <c r="Y2" s="113" t="s">
        <v>3</v>
      </c>
      <c r="Z2" s="111"/>
      <c r="AA2" s="111"/>
      <c r="AB2" s="114" t="s">
        <v>4</v>
      </c>
      <c r="AC2" s="111"/>
      <c r="AD2" s="111"/>
      <c r="AE2" s="115" t="s">
        <v>5</v>
      </c>
      <c r="AF2" s="111"/>
      <c r="AG2" s="111"/>
      <c r="AH2" s="14" t="s">
        <v>6</v>
      </c>
      <c r="AI2" s="15" t="s">
        <v>7</v>
      </c>
      <c r="AJ2" s="16" t="s">
        <v>8</v>
      </c>
      <c r="AK2" s="16" t="s">
        <v>9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5.75" customHeight="1">
      <c r="A3" s="17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9" t="s">
        <v>18</v>
      </c>
      <c r="J3" s="18" t="s">
        <v>19</v>
      </c>
      <c r="K3" s="18" t="s">
        <v>20</v>
      </c>
      <c r="L3" s="19" t="s">
        <v>21</v>
      </c>
      <c r="M3" s="18" t="s">
        <v>22</v>
      </c>
      <c r="N3" s="20" t="s">
        <v>23</v>
      </c>
      <c r="O3" s="20" t="s">
        <v>24</v>
      </c>
      <c r="P3" s="20" t="s">
        <v>25</v>
      </c>
      <c r="Q3" s="20" t="s">
        <v>26</v>
      </c>
      <c r="R3" s="22" t="s">
        <v>27</v>
      </c>
      <c r="S3" s="22" t="s">
        <v>28</v>
      </c>
      <c r="T3" s="22" t="s">
        <v>29</v>
      </c>
      <c r="U3" s="22" t="s">
        <v>30</v>
      </c>
      <c r="V3" s="35" t="s">
        <v>31</v>
      </c>
      <c r="W3" s="35" t="s">
        <v>32</v>
      </c>
      <c r="X3" s="35" t="s">
        <v>33</v>
      </c>
      <c r="Y3" s="37" t="s">
        <v>31</v>
      </c>
      <c r="Z3" s="37" t="s">
        <v>32</v>
      </c>
      <c r="AA3" s="37" t="s">
        <v>33</v>
      </c>
      <c r="AB3" s="38" t="s">
        <v>31</v>
      </c>
      <c r="AC3" s="38" t="s">
        <v>32</v>
      </c>
      <c r="AD3" s="38" t="s">
        <v>33</v>
      </c>
      <c r="AE3" s="39" t="s">
        <v>31</v>
      </c>
      <c r="AF3" s="39" t="s">
        <v>32</v>
      </c>
      <c r="AG3" s="39" t="s">
        <v>33</v>
      </c>
      <c r="AH3" s="15" t="s">
        <v>31</v>
      </c>
      <c r="AI3" s="15" t="s">
        <v>31</v>
      </c>
      <c r="AJ3" s="16" t="s">
        <v>34</v>
      </c>
      <c r="AK3" s="41" t="s">
        <v>34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5.75" customHeight="1">
      <c r="A4" s="42">
        <v>21616</v>
      </c>
      <c r="B4" s="43" t="s">
        <v>40</v>
      </c>
      <c r="C4" s="44"/>
      <c r="D4" s="47" t="s">
        <v>42</v>
      </c>
      <c r="E4" s="44"/>
      <c r="F4" s="42" t="s">
        <v>45</v>
      </c>
      <c r="G4" s="48">
        <v>-33.201760999999998</v>
      </c>
      <c r="H4" s="48">
        <v>-64.438506000000004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9" t="s">
        <v>47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0"/>
      <c r="AJ4" s="42">
        <v>0</v>
      </c>
      <c r="AK4" s="42">
        <v>0</v>
      </c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</row>
    <row r="5" spans="1:55" ht="15.75" customHeight="1">
      <c r="A5" s="42">
        <v>21739</v>
      </c>
      <c r="B5" s="43" t="s">
        <v>40</v>
      </c>
      <c r="C5" s="44"/>
      <c r="D5" s="47" t="s">
        <v>42</v>
      </c>
      <c r="E5" s="44"/>
      <c r="F5" s="42" t="s">
        <v>48</v>
      </c>
      <c r="G5" s="48">
        <v>-32.69838</v>
      </c>
      <c r="H5" s="48">
        <v>-62.105879999999999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9" t="s">
        <v>49</v>
      </c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50"/>
      <c r="AJ5" s="42">
        <v>0</v>
      </c>
      <c r="AK5" s="42">
        <v>0</v>
      </c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</row>
    <row r="6" spans="1:55" ht="15.75" customHeight="1">
      <c r="A6" s="42">
        <v>21774</v>
      </c>
      <c r="B6" s="43" t="s">
        <v>40</v>
      </c>
      <c r="C6" s="44"/>
      <c r="D6" s="47" t="s">
        <v>42</v>
      </c>
      <c r="E6" s="44"/>
      <c r="F6" s="42" t="s">
        <v>51</v>
      </c>
      <c r="G6" s="48">
        <v>-30.815408000000001</v>
      </c>
      <c r="H6" s="48">
        <v>-63.816555000000001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9" t="s">
        <v>52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50"/>
      <c r="AJ6" s="42">
        <v>0</v>
      </c>
      <c r="AK6" s="42">
        <v>0</v>
      </c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</row>
    <row r="7" spans="1:55" ht="15.75" customHeight="1">
      <c r="A7" s="42">
        <v>21844</v>
      </c>
      <c r="B7" s="43" t="s">
        <v>40</v>
      </c>
      <c r="C7" s="44"/>
      <c r="D7" s="47" t="s">
        <v>42</v>
      </c>
      <c r="E7" s="44"/>
      <c r="F7" s="42" t="s">
        <v>53</v>
      </c>
      <c r="G7" s="48">
        <v>-31.84413</v>
      </c>
      <c r="H7" s="48">
        <v>-63.746070000000003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9" t="s">
        <v>55</v>
      </c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50"/>
      <c r="AJ7" s="42">
        <v>1</v>
      </c>
      <c r="AK7" s="42">
        <v>0</v>
      </c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</row>
    <row r="8" spans="1:55" ht="15.75" customHeight="1">
      <c r="A8" s="42">
        <v>22289</v>
      </c>
      <c r="B8" s="44" t="s">
        <v>56</v>
      </c>
      <c r="C8" s="44"/>
      <c r="D8" s="47" t="s">
        <v>42</v>
      </c>
      <c r="E8" s="44"/>
      <c r="F8" s="42" t="s">
        <v>57</v>
      </c>
      <c r="G8" s="48">
        <v>-30.731943999999999</v>
      </c>
      <c r="H8" s="48">
        <v>-63.720277000000003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9" t="s">
        <v>58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50"/>
      <c r="AJ8" s="42">
        <v>0</v>
      </c>
      <c r="AK8" s="42">
        <v>0</v>
      </c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</row>
    <row r="9" spans="1:55" ht="15.75" customHeight="1">
      <c r="A9" s="42">
        <v>22355</v>
      </c>
      <c r="B9" s="43" t="s">
        <v>56</v>
      </c>
      <c r="C9" s="44"/>
      <c r="D9" s="47" t="s">
        <v>42</v>
      </c>
      <c r="E9" s="44"/>
      <c r="F9" s="42" t="s">
        <v>59</v>
      </c>
      <c r="G9" s="48">
        <v>-31</v>
      </c>
      <c r="H9" s="48">
        <v>-62.683329999999998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9" t="s">
        <v>60</v>
      </c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50"/>
      <c r="AJ9" s="42">
        <v>1</v>
      </c>
      <c r="AK9" s="42">
        <v>0</v>
      </c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</row>
    <row r="10" spans="1:55" ht="15.75" customHeight="1">
      <c r="A10" s="42">
        <v>22591</v>
      </c>
      <c r="B10" s="44" t="s">
        <v>61</v>
      </c>
      <c r="C10" s="44"/>
      <c r="D10" s="47" t="s">
        <v>42</v>
      </c>
      <c r="E10" s="44"/>
      <c r="F10" s="42" t="s">
        <v>62</v>
      </c>
      <c r="G10" s="48">
        <v>-33.807499999999997</v>
      </c>
      <c r="H10" s="48">
        <v>-64.430269999999993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9" t="s">
        <v>63</v>
      </c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50"/>
      <c r="AJ10" s="42">
        <v>0</v>
      </c>
      <c r="AK10" s="42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</row>
    <row r="11" spans="1:55" ht="15.75" customHeight="1">
      <c r="A11" s="42">
        <v>22623</v>
      </c>
      <c r="B11" s="43" t="s">
        <v>61</v>
      </c>
      <c r="C11" s="44"/>
      <c r="D11" s="47" t="s">
        <v>42</v>
      </c>
      <c r="E11" s="44"/>
      <c r="F11" s="42" t="s">
        <v>64</v>
      </c>
      <c r="G11" s="48">
        <v>-33.513300000000001</v>
      </c>
      <c r="H11" s="48">
        <v>-64.923100000000005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9" t="s">
        <v>65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50"/>
      <c r="AJ11" s="42">
        <v>0</v>
      </c>
      <c r="AK11" s="42">
        <v>0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</row>
    <row r="12" spans="1:55" ht="15.75" customHeight="1">
      <c r="A12" s="51">
        <v>22668</v>
      </c>
      <c r="B12" s="43" t="s">
        <v>61</v>
      </c>
      <c r="C12" s="44"/>
      <c r="D12" s="47" t="s">
        <v>42</v>
      </c>
      <c r="E12" s="44"/>
      <c r="F12" s="42" t="s">
        <v>66</v>
      </c>
      <c r="G12" s="48">
        <v>-31.568266000000001</v>
      </c>
      <c r="H12" s="48">
        <v>-63.594476999999998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9" t="s">
        <v>68</v>
      </c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50"/>
      <c r="AJ12" s="42">
        <v>1</v>
      </c>
      <c r="AK12" s="42">
        <v>0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</row>
    <row r="13" spans="1:55" ht="15.75" customHeight="1">
      <c r="A13" s="42">
        <v>22692</v>
      </c>
      <c r="B13" s="43" t="s">
        <v>61</v>
      </c>
      <c r="C13" s="44"/>
      <c r="D13" s="47" t="s">
        <v>42</v>
      </c>
      <c r="E13" s="44"/>
      <c r="F13" s="52" t="s">
        <v>70</v>
      </c>
      <c r="G13" s="48">
        <v>-29.917704000000001</v>
      </c>
      <c r="H13" s="48">
        <v>-63.728921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9" t="s">
        <v>71</v>
      </c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50"/>
      <c r="AJ13" s="42">
        <v>1</v>
      </c>
      <c r="AK13" s="42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</row>
    <row r="14" spans="1:55" ht="15.75" customHeight="1">
      <c r="A14" s="42">
        <v>22822</v>
      </c>
      <c r="B14" s="44" t="s">
        <v>73</v>
      </c>
      <c r="C14" s="44"/>
      <c r="D14" s="47" t="s">
        <v>42</v>
      </c>
      <c r="E14" s="44"/>
      <c r="F14" s="42" t="s">
        <v>53</v>
      </c>
      <c r="G14" s="48">
        <v>-31.84413</v>
      </c>
      <c r="H14" s="48">
        <v>-63.746070000000003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9" t="s">
        <v>74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50"/>
      <c r="AJ14" s="42">
        <v>0</v>
      </c>
      <c r="AK14" s="42">
        <v>0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</row>
    <row r="15" spans="1:55" ht="15.75" customHeight="1">
      <c r="A15" s="42">
        <v>22845</v>
      </c>
      <c r="B15" s="43" t="s">
        <v>73</v>
      </c>
      <c r="C15" s="44"/>
      <c r="D15" s="47" t="s">
        <v>42</v>
      </c>
      <c r="E15" s="44"/>
      <c r="F15" s="42" t="s">
        <v>75</v>
      </c>
      <c r="G15" s="48">
        <v>-31.368357</v>
      </c>
      <c r="H15" s="48">
        <v>-64.112429000000006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9" t="s">
        <v>76</v>
      </c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50"/>
      <c r="AJ15" s="42">
        <v>0</v>
      </c>
      <c r="AK15" s="42">
        <v>0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</row>
    <row r="16" spans="1:55" ht="15.75" customHeight="1">
      <c r="A16" s="42">
        <v>22890</v>
      </c>
      <c r="B16" s="43" t="s">
        <v>73</v>
      </c>
      <c r="C16" s="44"/>
      <c r="D16" s="47" t="s">
        <v>42</v>
      </c>
      <c r="E16" s="44"/>
      <c r="F16" s="42" t="s">
        <v>77</v>
      </c>
      <c r="G16" s="48">
        <v>-33.898119999999999</v>
      </c>
      <c r="H16" s="48">
        <v>-64.380179999999996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9" t="s">
        <v>78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50"/>
      <c r="AJ16" s="42">
        <v>0</v>
      </c>
      <c r="AK16" s="42">
        <v>0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</row>
    <row r="17" spans="1:55" ht="15.75" customHeight="1">
      <c r="A17" s="42">
        <v>22899</v>
      </c>
      <c r="B17" s="43" t="s">
        <v>73</v>
      </c>
      <c r="C17" s="44"/>
      <c r="D17" s="47" t="s">
        <v>42</v>
      </c>
      <c r="E17" s="44"/>
      <c r="F17" s="42" t="s">
        <v>64</v>
      </c>
      <c r="G17" s="48">
        <v>-33.513300000000001</v>
      </c>
      <c r="H17" s="48">
        <v>-64.923100000000005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9" t="s">
        <v>79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50"/>
      <c r="AJ17" s="42">
        <v>0</v>
      </c>
      <c r="AK17" s="42">
        <v>0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</row>
    <row r="18" spans="1:55" ht="15">
      <c r="A18" s="42">
        <v>22900</v>
      </c>
      <c r="B18" s="43" t="s">
        <v>73</v>
      </c>
      <c r="C18" s="44"/>
      <c r="D18" s="47" t="s">
        <v>42</v>
      </c>
      <c r="E18" s="44"/>
      <c r="F18" s="42" t="s">
        <v>80</v>
      </c>
      <c r="G18" s="48">
        <v>-32.103059999999999</v>
      </c>
      <c r="H18" s="48">
        <v>-64.328860000000006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9" t="s">
        <v>79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50"/>
      <c r="AJ18" s="42">
        <v>0</v>
      </c>
      <c r="AK18" s="42">
        <v>0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</row>
    <row r="19" spans="1:55" ht="15">
      <c r="A19" s="42">
        <v>22951</v>
      </c>
      <c r="B19" s="43" t="s">
        <v>73</v>
      </c>
      <c r="C19" s="44"/>
      <c r="D19" s="47" t="s">
        <v>42</v>
      </c>
      <c r="E19" s="44"/>
      <c r="F19" s="52" t="s">
        <v>83</v>
      </c>
      <c r="G19" s="48">
        <v>-31.440881000000001</v>
      </c>
      <c r="H19" s="48">
        <v>-63.592216999999998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9" t="s">
        <v>84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50"/>
      <c r="AJ19" s="42">
        <v>0</v>
      </c>
      <c r="AK19" s="42">
        <v>0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</row>
    <row r="20" spans="1:55" ht="15">
      <c r="A20" s="42">
        <v>23183</v>
      </c>
      <c r="B20" s="44" t="s">
        <v>85</v>
      </c>
      <c r="C20" s="44"/>
      <c r="D20" s="47" t="s">
        <v>42</v>
      </c>
      <c r="E20" s="44"/>
      <c r="F20" s="42" t="s">
        <v>86</v>
      </c>
      <c r="G20" s="48">
        <v>-32.043953999999999</v>
      </c>
      <c r="H20" s="48">
        <v>-63.595649000000002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9" t="s">
        <v>87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50"/>
      <c r="AJ20" s="42">
        <v>0</v>
      </c>
      <c r="AK20" s="42">
        <v>0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</row>
    <row r="21" spans="1:55" ht="15">
      <c r="A21" s="42">
        <v>23267</v>
      </c>
      <c r="B21" s="44" t="s">
        <v>88</v>
      </c>
      <c r="C21" s="44"/>
      <c r="D21" s="47" t="s">
        <v>42</v>
      </c>
      <c r="E21" s="44"/>
      <c r="F21" s="42" t="s">
        <v>89</v>
      </c>
      <c r="G21" s="48">
        <v>-33.027769999999997</v>
      </c>
      <c r="H21" s="48">
        <v>-63.671109999999999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9" t="s">
        <v>90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50"/>
      <c r="AJ21" s="42">
        <v>0</v>
      </c>
      <c r="AK21" s="42">
        <v>0</v>
      </c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</row>
    <row r="22" spans="1:55" ht="15">
      <c r="A22" s="42">
        <v>23281</v>
      </c>
      <c r="B22" s="43" t="s">
        <v>88</v>
      </c>
      <c r="C22" s="44"/>
      <c r="D22" s="47" t="s">
        <v>42</v>
      </c>
      <c r="E22" s="44"/>
      <c r="F22" s="42" t="s">
        <v>86</v>
      </c>
      <c r="G22" s="48">
        <v>-32.043953999999999</v>
      </c>
      <c r="H22" s="48">
        <v>-63.595649000000002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9" t="s">
        <v>91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50"/>
      <c r="AJ22" s="42">
        <v>1</v>
      </c>
      <c r="AK22" s="42">
        <v>0</v>
      </c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</row>
    <row r="23" spans="1:55" ht="15">
      <c r="A23" s="42">
        <v>23282</v>
      </c>
      <c r="B23" s="43" t="s">
        <v>88</v>
      </c>
      <c r="C23" s="44"/>
      <c r="D23" s="47" t="s">
        <v>42</v>
      </c>
      <c r="E23" s="44"/>
      <c r="F23" s="42" t="s">
        <v>92</v>
      </c>
      <c r="G23" s="48">
        <v>-32.602798999999997</v>
      </c>
      <c r="H23" s="48">
        <v>-62.605181000000002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9" t="s">
        <v>91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50"/>
      <c r="AJ23" s="42">
        <v>1</v>
      </c>
      <c r="AK23" s="42">
        <v>0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</row>
    <row r="24" spans="1:55" ht="15">
      <c r="A24" s="42">
        <v>23285</v>
      </c>
      <c r="B24" s="43" t="s">
        <v>88</v>
      </c>
      <c r="C24" s="44"/>
      <c r="D24" s="47" t="s">
        <v>42</v>
      </c>
      <c r="E24" s="44"/>
      <c r="F24" s="42" t="s">
        <v>92</v>
      </c>
      <c r="G24" s="48">
        <v>-32.602798999999997</v>
      </c>
      <c r="H24" s="48">
        <v>-62.605181000000002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9" t="s">
        <v>93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50"/>
      <c r="AJ24" s="42">
        <v>1</v>
      </c>
      <c r="AK24" s="42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</row>
    <row r="25" spans="1:55" ht="15">
      <c r="A25" s="42">
        <v>23294</v>
      </c>
      <c r="B25" s="43" t="s">
        <v>88</v>
      </c>
      <c r="C25" s="44"/>
      <c r="D25" s="47" t="s">
        <v>42</v>
      </c>
      <c r="E25" s="44"/>
      <c r="F25" s="42" t="s">
        <v>94</v>
      </c>
      <c r="G25" s="48">
        <v>-33.608722999999998</v>
      </c>
      <c r="H25" s="48">
        <v>-62.727479000000002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9" t="s">
        <v>95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50"/>
      <c r="AJ25" s="42">
        <v>0</v>
      </c>
      <c r="AK25" s="42">
        <v>0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</row>
    <row r="26" spans="1:55" ht="15">
      <c r="A26" s="42">
        <v>23322</v>
      </c>
      <c r="B26" s="43" t="s">
        <v>88</v>
      </c>
      <c r="C26" s="44"/>
      <c r="D26" s="47" t="s">
        <v>42</v>
      </c>
      <c r="E26" s="44"/>
      <c r="F26" s="42" t="s">
        <v>97</v>
      </c>
      <c r="G26" s="48">
        <v>-33.066929999999999</v>
      </c>
      <c r="H26" s="48">
        <v>-64.566159999999996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9" t="s">
        <v>98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50"/>
      <c r="AJ26" s="42">
        <v>0</v>
      </c>
      <c r="AK26" s="42">
        <v>0</v>
      </c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</row>
    <row r="27" spans="1:55" ht="15">
      <c r="A27" s="42">
        <v>23324</v>
      </c>
      <c r="B27" s="43" t="s">
        <v>88</v>
      </c>
      <c r="C27" s="44"/>
      <c r="D27" s="47" t="s">
        <v>42</v>
      </c>
      <c r="E27" s="44"/>
      <c r="F27" s="42" t="s">
        <v>99</v>
      </c>
      <c r="G27" s="48">
        <v>-32.352499999999999</v>
      </c>
      <c r="H27" s="48">
        <v>-64.302800000000005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9" t="s">
        <v>98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50"/>
      <c r="AJ27" s="42">
        <v>0</v>
      </c>
      <c r="AK27" s="42">
        <v>0</v>
      </c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</row>
    <row r="28" spans="1:55" ht="15">
      <c r="A28" s="42">
        <v>23329</v>
      </c>
      <c r="B28" s="43" t="s">
        <v>88</v>
      </c>
      <c r="C28" s="44"/>
      <c r="D28" s="47" t="s">
        <v>42</v>
      </c>
      <c r="E28" s="44"/>
      <c r="F28" s="42" t="s">
        <v>100</v>
      </c>
      <c r="G28" s="48">
        <v>-33.424999999999997</v>
      </c>
      <c r="H28" s="48">
        <v>-64.772000000000006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9" t="s">
        <v>98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50"/>
      <c r="AJ28" s="42">
        <v>0</v>
      </c>
      <c r="AK28" s="42">
        <v>0</v>
      </c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</row>
    <row r="29" spans="1:55" ht="15">
      <c r="A29" s="42">
        <v>23330</v>
      </c>
      <c r="B29" s="43" t="s">
        <v>88</v>
      </c>
      <c r="C29" s="44"/>
      <c r="D29" s="47" t="s">
        <v>42</v>
      </c>
      <c r="E29" s="44"/>
      <c r="F29" s="42" t="s">
        <v>101</v>
      </c>
      <c r="G29" s="48">
        <v>-33.38485</v>
      </c>
      <c r="H29" s="48">
        <v>-64.721190000000007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9" t="s">
        <v>98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50"/>
      <c r="AJ29" s="42">
        <v>1</v>
      </c>
      <c r="AK29" s="42">
        <v>0</v>
      </c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</row>
    <row r="30" spans="1:55" ht="15">
      <c r="A30" s="42">
        <v>23332</v>
      </c>
      <c r="B30" s="43" t="s">
        <v>88</v>
      </c>
      <c r="C30" s="44"/>
      <c r="D30" s="47" t="s">
        <v>42</v>
      </c>
      <c r="E30" s="44"/>
      <c r="F30" s="42" t="s">
        <v>102</v>
      </c>
      <c r="G30" s="48">
        <v>-32.490600000000001</v>
      </c>
      <c r="H30" s="48">
        <v>-64.395600000000002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9" t="s">
        <v>98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50"/>
      <c r="AJ30" s="42">
        <v>0</v>
      </c>
      <c r="AK30" s="42">
        <v>0</v>
      </c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</row>
    <row r="31" spans="1:55" ht="15">
      <c r="A31" s="42">
        <v>23342</v>
      </c>
      <c r="B31" s="43" t="s">
        <v>88</v>
      </c>
      <c r="C31" s="44"/>
      <c r="D31" s="47" t="s">
        <v>42</v>
      </c>
      <c r="E31" s="44"/>
      <c r="F31" s="42" t="s">
        <v>103</v>
      </c>
      <c r="G31" s="48">
        <v>-32.071944000000002</v>
      </c>
      <c r="H31" s="48">
        <v>-64.340800000000002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9" t="s">
        <v>98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50"/>
      <c r="AJ31" s="42">
        <v>0</v>
      </c>
      <c r="AK31" s="42">
        <v>0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</row>
    <row r="32" spans="1:55" ht="15">
      <c r="A32" s="42">
        <v>23357</v>
      </c>
      <c r="B32" s="44" t="s">
        <v>88</v>
      </c>
      <c r="C32" s="44"/>
      <c r="D32" s="47" t="s">
        <v>42</v>
      </c>
      <c r="E32" s="44"/>
      <c r="F32" s="52" t="s">
        <v>104</v>
      </c>
      <c r="G32" s="48">
        <v>-31.656890000000001</v>
      </c>
      <c r="H32" s="48">
        <v>-64.43374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9" t="s">
        <v>105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50"/>
      <c r="AJ32" s="42">
        <v>1</v>
      </c>
      <c r="AK32" s="42">
        <v>0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</row>
    <row r="33" spans="1:55" ht="15">
      <c r="A33" s="42">
        <v>23362</v>
      </c>
      <c r="B33" s="43" t="s">
        <v>88</v>
      </c>
      <c r="C33" s="44"/>
      <c r="D33" s="47" t="s">
        <v>42</v>
      </c>
      <c r="E33" s="44"/>
      <c r="F33" s="42" t="s">
        <v>107</v>
      </c>
      <c r="G33" s="48">
        <v>-32.093611000000003</v>
      </c>
      <c r="H33" s="48">
        <v>-64.171387999999993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9" t="s">
        <v>105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50"/>
      <c r="AJ33" s="42">
        <v>1</v>
      </c>
      <c r="AK33" s="42">
        <v>0</v>
      </c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</row>
    <row r="34" spans="1:55" ht="15">
      <c r="A34" s="42">
        <v>23405</v>
      </c>
      <c r="B34" s="43" t="s">
        <v>88</v>
      </c>
      <c r="C34" s="44"/>
      <c r="D34" s="47" t="s">
        <v>42</v>
      </c>
      <c r="E34" s="44"/>
      <c r="F34" s="42" t="s">
        <v>108</v>
      </c>
      <c r="G34" s="48">
        <v>-31.467891999999999</v>
      </c>
      <c r="H34" s="48">
        <v>-64.147176000000002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9" t="s">
        <v>109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50"/>
      <c r="AJ34" s="42">
        <v>0</v>
      </c>
      <c r="AK34" s="42">
        <v>0</v>
      </c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</row>
    <row r="35" spans="1:55" ht="15">
      <c r="A35" s="42">
        <v>23423</v>
      </c>
      <c r="B35" s="43" t="s">
        <v>88</v>
      </c>
      <c r="C35" s="44"/>
      <c r="D35" s="47" t="s">
        <v>42</v>
      </c>
      <c r="E35" s="44"/>
      <c r="F35" s="42" t="s">
        <v>57</v>
      </c>
      <c r="G35" s="48">
        <v>-30.731943999999999</v>
      </c>
      <c r="H35" s="48">
        <v>-63.720277000000003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9" t="s">
        <v>110</v>
      </c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50"/>
      <c r="AJ35" s="42">
        <v>1</v>
      </c>
      <c r="AK35" s="42">
        <v>0</v>
      </c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</row>
    <row r="36" spans="1:55" ht="15">
      <c r="A36" s="42">
        <v>23430</v>
      </c>
      <c r="B36" s="43" t="s">
        <v>88</v>
      </c>
      <c r="C36" s="44"/>
      <c r="D36" s="47" t="s">
        <v>42</v>
      </c>
      <c r="E36" s="44"/>
      <c r="F36" s="52" t="s">
        <v>70</v>
      </c>
      <c r="G36" s="48">
        <v>-29.9</v>
      </c>
      <c r="H36" s="48">
        <v>-63.71658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9" t="s">
        <v>113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50"/>
      <c r="AJ36" s="42">
        <v>1</v>
      </c>
      <c r="AK36" s="42">
        <v>0</v>
      </c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</row>
    <row r="37" spans="1:55" ht="15">
      <c r="A37" s="42">
        <v>23443</v>
      </c>
      <c r="B37" s="43" t="s">
        <v>88</v>
      </c>
      <c r="C37" s="44"/>
      <c r="D37" s="47" t="s">
        <v>42</v>
      </c>
      <c r="E37" s="44"/>
      <c r="F37" s="42" t="s">
        <v>53</v>
      </c>
      <c r="G37" s="48">
        <v>-31.84413</v>
      </c>
      <c r="H37" s="48">
        <v>-63.746070000000003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9" t="s">
        <v>114</v>
      </c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50"/>
      <c r="AJ37" s="42">
        <v>0</v>
      </c>
      <c r="AK37" s="42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</row>
    <row r="38" spans="1:55" ht="15">
      <c r="A38" s="42">
        <v>23448</v>
      </c>
      <c r="B38" s="43" t="s">
        <v>88</v>
      </c>
      <c r="C38" s="44"/>
      <c r="D38" s="47" t="s">
        <v>42</v>
      </c>
      <c r="E38" s="44"/>
      <c r="F38" s="42" t="s">
        <v>115</v>
      </c>
      <c r="G38" s="48">
        <v>-31.467891999999999</v>
      </c>
      <c r="H38" s="48">
        <v>-64.147176000000002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9" t="s">
        <v>116</v>
      </c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50"/>
      <c r="AJ38" s="42">
        <v>0</v>
      </c>
      <c r="AK38" s="42">
        <v>0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</row>
    <row r="39" spans="1:55" ht="15">
      <c r="A39" s="44">
        <v>23449</v>
      </c>
      <c r="B39" s="43" t="s">
        <v>88</v>
      </c>
      <c r="C39" s="44"/>
      <c r="D39" s="47" t="s">
        <v>42</v>
      </c>
      <c r="E39" s="44"/>
      <c r="F39" s="42" t="s">
        <v>57</v>
      </c>
      <c r="G39" s="48">
        <v>-30.731943999999999</v>
      </c>
      <c r="H39" s="48">
        <v>-63.720277000000003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9" t="s">
        <v>116</v>
      </c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50"/>
      <c r="AJ39" s="42">
        <v>0</v>
      </c>
      <c r="AK39" s="42">
        <v>0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</row>
    <row r="40" spans="1:55" ht="15">
      <c r="A40" s="42">
        <v>23454</v>
      </c>
      <c r="B40" s="43" t="s">
        <v>88</v>
      </c>
      <c r="C40" s="44"/>
      <c r="D40" s="47" t="s">
        <v>42</v>
      </c>
      <c r="E40" s="44"/>
      <c r="F40" s="42" t="s">
        <v>117</v>
      </c>
      <c r="G40" s="48">
        <v>-30.86656</v>
      </c>
      <c r="H40" s="48">
        <v>-64.096260000000001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9" t="s">
        <v>119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50"/>
      <c r="AJ40" s="42">
        <v>0</v>
      </c>
      <c r="AK40" s="55" t="s">
        <v>120</v>
      </c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</row>
    <row r="41" spans="1:55" ht="15">
      <c r="A41" s="42">
        <v>23572</v>
      </c>
      <c r="B41" s="43" t="s">
        <v>123</v>
      </c>
      <c r="C41" s="44"/>
      <c r="D41" s="47" t="s">
        <v>42</v>
      </c>
      <c r="E41" s="44"/>
      <c r="F41" s="42" t="s">
        <v>77</v>
      </c>
      <c r="G41" s="48">
        <v>-33.898119999999999</v>
      </c>
      <c r="H41" s="48">
        <v>-64.380179999999996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9" t="s">
        <v>124</v>
      </c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50"/>
      <c r="AJ41" s="42">
        <v>1</v>
      </c>
      <c r="AK41" s="42">
        <v>0</v>
      </c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</row>
    <row r="42" spans="1:55" ht="15">
      <c r="A42" s="42">
        <v>23573</v>
      </c>
      <c r="B42" s="43" t="s">
        <v>123</v>
      </c>
      <c r="C42" s="44"/>
      <c r="D42" s="47" t="s">
        <v>42</v>
      </c>
      <c r="E42" s="44"/>
      <c r="F42" s="42" t="s">
        <v>62</v>
      </c>
      <c r="G42" s="48">
        <v>-33.807499999999997</v>
      </c>
      <c r="H42" s="48">
        <v>-64.430269999999993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9" t="s">
        <v>124</v>
      </c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50"/>
      <c r="AJ42" s="42">
        <v>0</v>
      </c>
      <c r="AK42" s="42">
        <v>0</v>
      </c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</row>
    <row r="43" spans="1:55" ht="15">
      <c r="A43" s="42">
        <v>23574</v>
      </c>
      <c r="B43" s="43" t="s">
        <v>123</v>
      </c>
      <c r="C43" s="44"/>
      <c r="D43" s="47" t="s">
        <v>42</v>
      </c>
      <c r="E43" s="44"/>
      <c r="F43" s="42" t="s">
        <v>125</v>
      </c>
      <c r="G43" s="48">
        <v>-33.328611000000002</v>
      </c>
      <c r="H43" s="48">
        <v>-64.421110999999996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9" t="s">
        <v>124</v>
      </c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50"/>
      <c r="AJ43" s="42">
        <v>1</v>
      </c>
      <c r="AK43" s="42">
        <v>0</v>
      </c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</row>
    <row r="44" spans="1:55" ht="15">
      <c r="A44" s="44">
        <v>23575</v>
      </c>
      <c r="B44" s="43" t="s">
        <v>123</v>
      </c>
      <c r="C44" s="44"/>
      <c r="D44" s="47" t="s">
        <v>42</v>
      </c>
      <c r="E44" s="44"/>
      <c r="F44" s="42" t="s">
        <v>126</v>
      </c>
      <c r="G44" s="48">
        <v>-34.835724999999996</v>
      </c>
      <c r="H44" s="48">
        <v>-64.394991000000005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9" t="s">
        <v>124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50"/>
      <c r="AJ44" s="42">
        <v>0</v>
      </c>
      <c r="AK44" s="42">
        <v>0</v>
      </c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</row>
    <row r="45" spans="1:55" ht="15">
      <c r="A45" s="42">
        <v>23598</v>
      </c>
      <c r="B45" s="43" t="s">
        <v>123</v>
      </c>
      <c r="C45" s="44"/>
      <c r="D45" s="47" t="s">
        <v>42</v>
      </c>
      <c r="E45" s="44"/>
      <c r="F45" s="42" t="s">
        <v>129</v>
      </c>
      <c r="G45" s="48">
        <v>-30.98329</v>
      </c>
      <c r="H45" s="48">
        <v>-64.099860000000007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9" t="s">
        <v>130</v>
      </c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50"/>
      <c r="AJ45" s="42">
        <v>1</v>
      </c>
      <c r="AK45" s="42">
        <v>0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</row>
    <row r="46" spans="1:55" ht="15">
      <c r="A46" s="42">
        <v>23611</v>
      </c>
      <c r="B46" s="43" t="s">
        <v>123</v>
      </c>
      <c r="C46" s="44"/>
      <c r="D46" s="47" t="s">
        <v>42</v>
      </c>
      <c r="E46" s="44"/>
      <c r="F46" s="42" t="s">
        <v>44</v>
      </c>
      <c r="G46" s="48">
        <v>-30.703479999999999</v>
      </c>
      <c r="H46" s="48">
        <v>-64.070679999999996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9" t="s">
        <v>131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50"/>
      <c r="AJ46" s="42">
        <v>0</v>
      </c>
      <c r="AK46" s="42">
        <v>0</v>
      </c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</row>
    <row r="47" spans="1:55" ht="15">
      <c r="A47" s="42">
        <v>23619</v>
      </c>
      <c r="B47" s="43" t="s">
        <v>123</v>
      </c>
      <c r="C47" s="44"/>
      <c r="D47" s="47" t="s">
        <v>42</v>
      </c>
      <c r="E47" s="44"/>
      <c r="F47" s="42" t="s">
        <v>101</v>
      </c>
      <c r="G47" s="48">
        <v>-33.38485</v>
      </c>
      <c r="H47" s="48">
        <v>-64.721190000000007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9" t="s">
        <v>132</v>
      </c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50"/>
      <c r="AJ47" s="42">
        <v>0</v>
      </c>
      <c r="AK47" s="42">
        <v>0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</row>
    <row r="48" spans="1:55" ht="15">
      <c r="A48" s="42">
        <v>23646</v>
      </c>
      <c r="B48" s="43" t="s">
        <v>123</v>
      </c>
      <c r="C48" s="44"/>
      <c r="D48" s="47" t="s">
        <v>42</v>
      </c>
      <c r="E48" s="44"/>
      <c r="F48" s="42" t="s">
        <v>44</v>
      </c>
      <c r="G48" s="48">
        <v>-30.703479999999999</v>
      </c>
      <c r="H48" s="48">
        <v>-64.070679999999996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9" t="s">
        <v>133</v>
      </c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50"/>
      <c r="AJ48" s="42">
        <v>0</v>
      </c>
      <c r="AK48" s="42">
        <v>0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</row>
    <row r="49" spans="1:55" ht="15">
      <c r="A49" s="42">
        <v>23662</v>
      </c>
      <c r="B49" s="43" t="s">
        <v>123</v>
      </c>
      <c r="C49" s="44"/>
      <c r="D49" s="47" t="s">
        <v>42</v>
      </c>
      <c r="E49" s="44"/>
      <c r="F49" s="42" t="s">
        <v>134</v>
      </c>
      <c r="G49" s="48">
        <v>-33.433259999999997</v>
      </c>
      <c r="H49" s="48">
        <v>-63.29992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9" t="s">
        <v>135</v>
      </c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50"/>
      <c r="AJ49" s="42">
        <v>1</v>
      </c>
      <c r="AK49" s="42">
        <v>0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</row>
    <row r="50" spans="1:55" ht="15">
      <c r="A50" s="42">
        <v>23711</v>
      </c>
      <c r="B50" s="43" t="s">
        <v>123</v>
      </c>
      <c r="C50" s="44"/>
      <c r="D50" s="47" t="s">
        <v>42</v>
      </c>
      <c r="E50" s="44"/>
      <c r="F50" s="52" t="s">
        <v>70</v>
      </c>
      <c r="G50" s="48">
        <v>-29.9</v>
      </c>
      <c r="H50" s="48">
        <v>-63.71658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9" t="s">
        <v>137</v>
      </c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50"/>
      <c r="AJ50" s="42">
        <v>1</v>
      </c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</row>
    <row r="51" spans="1:55" ht="15">
      <c r="A51" s="42">
        <v>23712</v>
      </c>
      <c r="B51" s="43" t="s">
        <v>123</v>
      </c>
      <c r="C51" s="44"/>
      <c r="D51" s="47" t="s">
        <v>42</v>
      </c>
      <c r="E51" s="44"/>
      <c r="F51" s="52" t="s">
        <v>50</v>
      </c>
      <c r="G51" s="48">
        <v>-30.35295</v>
      </c>
      <c r="H51" s="48">
        <v>-63.943989999999999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9" t="s">
        <v>137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50"/>
      <c r="AJ51" s="42">
        <v>0</v>
      </c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</row>
    <row r="52" spans="1:55" ht="15">
      <c r="A52" s="42">
        <v>23715</v>
      </c>
      <c r="B52" s="43" t="s">
        <v>123</v>
      </c>
      <c r="C52" s="44"/>
      <c r="D52" s="47" t="s">
        <v>42</v>
      </c>
      <c r="E52" s="44"/>
      <c r="F52" s="42" t="s">
        <v>138</v>
      </c>
      <c r="G52" s="48">
        <v>-31.01</v>
      </c>
      <c r="H52" s="48">
        <v>-62.727137999999997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9" t="s">
        <v>137</v>
      </c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50"/>
      <c r="AJ52" s="42">
        <v>1</v>
      </c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</row>
    <row r="53" spans="1:55" ht="15">
      <c r="A53" s="42">
        <v>23749</v>
      </c>
      <c r="B53" s="43" t="s">
        <v>123</v>
      </c>
      <c r="C53" s="44"/>
      <c r="D53" s="47" t="s">
        <v>42</v>
      </c>
      <c r="E53" s="44"/>
      <c r="F53" s="42" t="s">
        <v>139</v>
      </c>
      <c r="G53" s="48">
        <v>-30.166699999999999</v>
      </c>
      <c r="H53" s="48">
        <v>-63.594999999999999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9" t="s">
        <v>140</v>
      </c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50"/>
      <c r="AJ53" s="42">
        <v>1</v>
      </c>
      <c r="AK53" s="42">
        <v>0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</row>
    <row r="54" spans="1:55" ht="15">
      <c r="A54" s="42">
        <v>23756</v>
      </c>
      <c r="B54" s="44" t="s">
        <v>141</v>
      </c>
      <c r="C54" s="44"/>
      <c r="D54" s="47" t="s">
        <v>42</v>
      </c>
      <c r="E54" s="44"/>
      <c r="F54" s="42" t="s">
        <v>142</v>
      </c>
      <c r="G54" s="48">
        <v>-32.410850000000003</v>
      </c>
      <c r="H54" s="48">
        <v>-63.247430000000001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9" t="s">
        <v>143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50"/>
      <c r="AJ54" s="42">
        <v>0</v>
      </c>
      <c r="AK54" s="42">
        <v>1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</row>
    <row r="55" spans="1:55" ht="15">
      <c r="A55" s="42">
        <v>23758</v>
      </c>
      <c r="B55" s="44" t="s">
        <v>141</v>
      </c>
      <c r="C55" s="44"/>
      <c r="D55" s="47" t="s">
        <v>42</v>
      </c>
      <c r="E55" s="44"/>
      <c r="F55" s="42" t="s">
        <v>48</v>
      </c>
      <c r="G55" s="48">
        <v>-32.69838</v>
      </c>
      <c r="H55" s="48">
        <v>-62.105879999999999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9" t="s">
        <v>143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50"/>
      <c r="AJ55" s="42">
        <v>0</v>
      </c>
      <c r="AK55" s="42">
        <v>1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</row>
    <row r="56" spans="1:55" ht="15">
      <c r="A56" s="42">
        <v>23787</v>
      </c>
      <c r="B56" s="44" t="s">
        <v>141</v>
      </c>
      <c r="C56" s="44"/>
      <c r="D56" s="47" t="s">
        <v>42</v>
      </c>
      <c r="E56" s="44"/>
      <c r="F56" s="57" t="s">
        <v>145</v>
      </c>
      <c r="G56" s="48">
        <v>-33.120778999999999</v>
      </c>
      <c r="H56" s="48">
        <v>-62.321635000000001</v>
      </c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9" t="s">
        <v>147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50"/>
      <c r="AJ56" s="42">
        <v>0</v>
      </c>
      <c r="AK56" s="42">
        <v>0</v>
      </c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55" ht="15">
      <c r="A57" s="42">
        <v>23800</v>
      </c>
      <c r="B57" s="44" t="s">
        <v>141</v>
      </c>
      <c r="C57" s="44"/>
      <c r="D57" s="47" t="s">
        <v>42</v>
      </c>
      <c r="E57" s="44"/>
      <c r="F57" s="42" t="s">
        <v>69</v>
      </c>
      <c r="G57" s="48">
        <v>-30.98329</v>
      </c>
      <c r="H57" s="48">
        <v>-64.099860000000007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9" t="s">
        <v>147</v>
      </c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50"/>
      <c r="AJ57" s="42">
        <v>1</v>
      </c>
      <c r="AK57" s="42">
        <v>1</v>
      </c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</row>
    <row r="58" spans="1:55" ht="15">
      <c r="A58" s="42">
        <v>23815</v>
      </c>
      <c r="B58" s="44" t="s">
        <v>141</v>
      </c>
      <c r="C58" s="44"/>
      <c r="D58" s="47" t="s">
        <v>42</v>
      </c>
      <c r="E58" s="44"/>
      <c r="F58" s="52" t="s">
        <v>148</v>
      </c>
      <c r="G58" s="48">
        <v>-31.579342</v>
      </c>
      <c r="H58" s="48">
        <v>-64.147936000000001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9" t="s">
        <v>149</v>
      </c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50"/>
      <c r="AJ58" s="42">
        <v>1</v>
      </c>
      <c r="AK58" s="57">
        <v>1</v>
      </c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</row>
    <row r="59" spans="1:55" ht="15">
      <c r="A59" s="42">
        <v>23817</v>
      </c>
      <c r="B59" s="44" t="s">
        <v>141</v>
      </c>
      <c r="C59" s="44"/>
      <c r="D59" s="47" t="s">
        <v>42</v>
      </c>
      <c r="E59" s="44"/>
      <c r="F59" s="52" t="s">
        <v>150</v>
      </c>
      <c r="G59" s="48">
        <v>-31.404630000000001</v>
      </c>
      <c r="H59" s="48">
        <v>-63.81</v>
      </c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9" t="s">
        <v>151</v>
      </c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50"/>
      <c r="AJ59" s="42">
        <v>1</v>
      </c>
      <c r="AK59" s="42">
        <v>0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</row>
    <row r="60" spans="1:55" ht="15">
      <c r="A60" s="42">
        <v>23818</v>
      </c>
      <c r="B60" s="44" t="s">
        <v>141</v>
      </c>
      <c r="C60" s="44"/>
      <c r="D60" s="47" t="s">
        <v>42</v>
      </c>
      <c r="E60" s="44"/>
      <c r="F60" s="52" t="s">
        <v>150</v>
      </c>
      <c r="G60" s="48">
        <v>-31.468681</v>
      </c>
      <c r="H60" s="48">
        <v>-63.850690999999998</v>
      </c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9" t="s">
        <v>151</v>
      </c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50"/>
      <c r="AJ60" s="42">
        <v>0</v>
      </c>
      <c r="AK60" s="42">
        <v>0</v>
      </c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</row>
    <row r="61" spans="1:55" ht="15">
      <c r="A61" s="42">
        <v>24092</v>
      </c>
      <c r="B61" s="44" t="s">
        <v>141</v>
      </c>
      <c r="C61" s="44"/>
      <c r="D61" s="47" t="s">
        <v>42</v>
      </c>
      <c r="E61" s="44"/>
      <c r="F61" s="57" t="s">
        <v>152</v>
      </c>
      <c r="G61" s="48">
        <v>-32.174368999999999</v>
      </c>
      <c r="H61" s="48">
        <v>-64.173130999999998</v>
      </c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9" t="s">
        <v>153</v>
      </c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50"/>
      <c r="AJ61" s="42">
        <v>1</v>
      </c>
      <c r="AK61" s="42">
        <v>0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</row>
    <row r="62" spans="1:55" ht="15">
      <c r="A62" s="42">
        <v>24200</v>
      </c>
      <c r="B62" s="44" t="s">
        <v>155</v>
      </c>
      <c r="C62" s="44"/>
      <c r="D62" s="47" t="s">
        <v>42</v>
      </c>
      <c r="E62" s="44"/>
      <c r="F62" s="42" t="s">
        <v>156</v>
      </c>
      <c r="G62" s="48">
        <v>-33.102804999999996</v>
      </c>
      <c r="H62" s="48">
        <v>-63.291431000000003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9" t="s">
        <v>157</v>
      </c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50"/>
      <c r="AJ62" s="42">
        <v>0</v>
      </c>
      <c r="AK62" s="42">
        <v>0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</row>
    <row r="63" spans="1:55" ht="15">
      <c r="A63" s="42">
        <v>24201</v>
      </c>
      <c r="B63" s="44" t="s">
        <v>155</v>
      </c>
      <c r="C63" s="44"/>
      <c r="D63" s="47" t="s">
        <v>42</v>
      </c>
      <c r="E63" s="44"/>
      <c r="F63" s="42" t="s">
        <v>158</v>
      </c>
      <c r="G63" s="48">
        <v>-32.916559999999997</v>
      </c>
      <c r="H63" s="48">
        <v>-62.449849999999998</v>
      </c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9" t="s">
        <v>157</v>
      </c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50"/>
      <c r="AJ63" s="42">
        <v>0</v>
      </c>
      <c r="AK63" s="42">
        <v>0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</row>
    <row r="64" spans="1:55" ht="15">
      <c r="A64" s="42">
        <v>24211</v>
      </c>
      <c r="B64" s="44" t="s">
        <v>155</v>
      </c>
      <c r="C64" s="44"/>
      <c r="D64" s="47" t="s">
        <v>42</v>
      </c>
      <c r="E64" s="44"/>
      <c r="F64" s="42" t="s">
        <v>159</v>
      </c>
      <c r="G64" s="48">
        <v>-33.090000000000003</v>
      </c>
      <c r="H64" s="48">
        <v>-62.74</v>
      </c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9" t="s">
        <v>160</v>
      </c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50"/>
      <c r="AJ64" s="42">
        <v>1</v>
      </c>
      <c r="AK64" s="42">
        <v>0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</row>
    <row r="65" spans="1:55" ht="15">
      <c r="A65" s="58" t="s">
        <v>161</v>
      </c>
      <c r="B65" s="44" t="s">
        <v>40</v>
      </c>
      <c r="C65" s="44"/>
      <c r="D65" s="47" t="s">
        <v>42</v>
      </c>
      <c r="E65" s="44"/>
      <c r="F65" s="42" t="s">
        <v>162</v>
      </c>
      <c r="G65" s="48">
        <v>-32.662500000000001</v>
      </c>
      <c r="H65" s="48">
        <v>-64.361099999999993</v>
      </c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9" t="s">
        <v>163</v>
      </c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50"/>
      <c r="AJ65" s="42">
        <v>0</v>
      </c>
      <c r="AK65" s="42">
        <v>0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</row>
    <row r="66" spans="1:55" ht="15">
      <c r="A66" s="58" t="s">
        <v>164</v>
      </c>
      <c r="B66" s="43" t="s">
        <v>40</v>
      </c>
      <c r="C66" s="44"/>
      <c r="D66" s="47" t="s">
        <v>42</v>
      </c>
      <c r="E66" s="44"/>
      <c r="F66" s="42" t="s">
        <v>165</v>
      </c>
      <c r="G66" s="48">
        <v>-30.988440000000001</v>
      </c>
      <c r="H66" s="48">
        <v>-64.491680000000002</v>
      </c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9" t="s">
        <v>166</v>
      </c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50"/>
      <c r="AJ66" s="42">
        <v>0</v>
      </c>
      <c r="AK66" s="42">
        <v>0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</row>
    <row r="67" spans="1:55" ht="12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50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</row>
    <row r="68" spans="1:55" ht="12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50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</row>
    <row r="69" spans="1:55" ht="12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50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</row>
    <row r="70" spans="1:55" ht="12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50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</row>
    <row r="71" spans="1:55" ht="12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50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</row>
    <row r="72" spans="1:55" ht="12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50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</row>
    <row r="73" spans="1:55" ht="12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50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</row>
    <row r="74" spans="1:55" ht="12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50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</row>
    <row r="75" spans="1:55" ht="12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50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</row>
    <row r="76" spans="1:55" ht="12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50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</row>
    <row r="77" spans="1:55" ht="12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50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</row>
    <row r="78" spans="1:55" ht="12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50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</row>
    <row r="79" spans="1:55" ht="12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50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</row>
    <row r="80" spans="1:55" ht="12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50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</row>
    <row r="81" spans="1:55" ht="12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50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</row>
    <row r="82" spans="1:55" ht="12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50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</row>
    <row r="83" spans="1:55" ht="12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50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</row>
    <row r="84" spans="1:55" ht="12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50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</row>
    <row r="85" spans="1:55" ht="12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50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</row>
    <row r="86" spans="1:55" ht="12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50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</row>
    <row r="87" spans="1:55" ht="12.7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50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</row>
    <row r="88" spans="1:55" ht="12.7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50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</row>
    <row r="89" spans="1:55" ht="12.7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50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</row>
    <row r="90" spans="1:55" ht="12.7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50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</row>
    <row r="91" spans="1:55" ht="12.7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50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</row>
    <row r="92" spans="1:55" ht="12.7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50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</row>
    <row r="93" spans="1:55" ht="12.7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50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</row>
    <row r="94" spans="1:55" ht="12.7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50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</row>
    <row r="95" spans="1:55" ht="12.7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50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</row>
    <row r="96" spans="1:55" ht="12.7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50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</row>
    <row r="97" spans="1:55" ht="12.7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50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</row>
    <row r="98" spans="1:55" ht="12.7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50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</row>
    <row r="99" spans="1:55" ht="12.7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50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</row>
    <row r="100" spans="1:55" ht="12.7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50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</row>
    <row r="101" spans="1:55" ht="12.7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50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</row>
    <row r="102" spans="1:55" ht="12.7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50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</row>
    <row r="103" spans="1:55" ht="12.7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50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</row>
    <row r="104" spans="1:55" ht="12.7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50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</row>
    <row r="105" spans="1:55" ht="12.7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50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</row>
    <row r="106" spans="1:55" ht="12.7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50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</row>
    <row r="107" spans="1:55" ht="12.7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50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</row>
    <row r="108" spans="1:55" ht="12.7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50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</row>
    <row r="109" spans="1:55" ht="12.7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50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</row>
    <row r="110" spans="1:55" ht="12.7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50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</row>
    <row r="111" spans="1:55" ht="12.7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50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</row>
    <row r="112" spans="1:55" ht="12.7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50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</row>
    <row r="113" spans="1:55" ht="12.7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50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</row>
    <row r="114" spans="1:55" ht="12.7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50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</row>
    <row r="115" spans="1:55" ht="12.7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50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</row>
    <row r="116" spans="1:55" ht="12.7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50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</row>
    <row r="117" spans="1:55" ht="12.7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50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</row>
    <row r="118" spans="1:55" ht="12.7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50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</row>
    <row r="119" spans="1:55" ht="12.7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50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</row>
    <row r="120" spans="1:55" ht="12.7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50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</row>
    <row r="121" spans="1:55" ht="12.7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50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</row>
    <row r="122" spans="1:55" ht="12.7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50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</row>
    <row r="123" spans="1:55" ht="12.7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50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</row>
    <row r="124" spans="1:55" ht="12.7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50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</row>
    <row r="125" spans="1:55" ht="12.7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50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</row>
    <row r="126" spans="1:55" ht="12.7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50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</row>
    <row r="127" spans="1:55" ht="12.7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50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</row>
    <row r="128" spans="1:55" ht="12.7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50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</row>
    <row r="129" spans="1:55" ht="12.7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50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</row>
    <row r="130" spans="1:55" ht="12.7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50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</row>
    <row r="131" spans="1:55" ht="12.7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50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</row>
    <row r="132" spans="1:55" ht="12.7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50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</row>
    <row r="133" spans="1:55" ht="12.7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50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</row>
    <row r="134" spans="1:55" ht="12.7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50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</row>
    <row r="135" spans="1:55" ht="12.7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50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</row>
    <row r="136" spans="1:55" ht="12.7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50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</row>
    <row r="137" spans="1:55" ht="12.7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50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</row>
    <row r="138" spans="1:55" ht="12.7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50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</row>
    <row r="139" spans="1:55" ht="12.7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50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</row>
    <row r="140" spans="1:55" ht="12.7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50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</row>
    <row r="141" spans="1:55" ht="12.7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50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</row>
    <row r="142" spans="1:55" ht="12.7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50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</row>
    <row r="143" spans="1:55" ht="12.7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50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</row>
    <row r="144" spans="1:55" ht="12.7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50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</row>
    <row r="145" spans="1:55" ht="12.7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50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</row>
    <row r="146" spans="1:55" ht="12.7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50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</row>
    <row r="147" spans="1:55" ht="12.7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 t="s">
        <v>46</v>
      </c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50"/>
      <c r="AI147" s="50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</row>
    <row r="148" spans="1:55" ht="12.7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 t="s">
        <v>46</v>
      </c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50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</row>
    <row r="149" spans="1:55" ht="12.7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</row>
    <row r="150" spans="1:55" ht="12.7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</row>
    <row r="151" spans="1:55" ht="12.7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</row>
    <row r="152" spans="1:55" ht="12.7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</row>
    <row r="153" spans="1:55" ht="12.7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</row>
    <row r="154" spans="1:55" ht="12.7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</row>
    <row r="155" spans="1:55" ht="12.7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</row>
    <row r="156" spans="1:55" ht="12.7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</row>
    <row r="157" spans="1:55" ht="12.7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</row>
    <row r="158" spans="1:55" ht="12.7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</row>
    <row r="159" spans="1:55" ht="12.7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</row>
    <row r="160" spans="1:55" ht="12.7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</row>
    <row r="161" spans="1:55" ht="12.7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</row>
    <row r="162" spans="1:55" ht="12.7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</row>
    <row r="163" spans="1:55" ht="12.7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</row>
    <row r="164" spans="1:55" ht="12.7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</row>
    <row r="165" spans="1:55" ht="12.7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</row>
    <row r="166" spans="1:55" ht="12.7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</row>
    <row r="167" spans="1:55" ht="12.7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</row>
    <row r="168" spans="1:55" ht="12.7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</row>
    <row r="169" spans="1:55" ht="12.7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</row>
    <row r="170" spans="1:55" ht="12.7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</row>
    <row r="171" spans="1:55" ht="12.7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</row>
    <row r="172" spans="1:55" ht="12.7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</row>
    <row r="173" spans="1:55" ht="12.7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</row>
    <row r="174" spans="1:55" ht="12.7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</row>
    <row r="175" spans="1:55" ht="12.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</row>
    <row r="176" spans="1:55" ht="12.7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</row>
    <row r="177" spans="1:55" ht="12.7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</row>
    <row r="178" spans="1:55" ht="12.7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</row>
    <row r="179" spans="1:55" ht="12.7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</row>
    <row r="180" spans="1:55" ht="12.7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</row>
    <row r="181" spans="1:55" ht="12.7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</row>
    <row r="182" spans="1:55" ht="12.7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</row>
    <row r="183" spans="1:55" ht="12.7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</row>
    <row r="184" spans="1:55" ht="12.7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</row>
    <row r="185" spans="1:55" ht="12.7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</row>
    <row r="186" spans="1:55" ht="12.7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</row>
    <row r="187" spans="1:55" ht="12.7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</row>
    <row r="188" spans="1:55" ht="12.7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</row>
    <row r="189" spans="1:55" ht="12.7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</row>
    <row r="190" spans="1:55" ht="12.7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</row>
    <row r="191" spans="1:55" ht="12.7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</row>
    <row r="192" spans="1:55" ht="12.7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</row>
    <row r="193" spans="1:55" ht="12.7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</row>
    <row r="194" spans="1:55" ht="12.7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</row>
    <row r="195" spans="1:55" ht="12.7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</row>
    <row r="196" spans="1:55" ht="12.7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</row>
    <row r="197" spans="1:55" ht="12.7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</row>
    <row r="198" spans="1:55" ht="12.7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</row>
    <row r="199" spans="1:55" ht="12.7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</row>
    <row r="200" spans="1:55" ht="12.7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</row>
    <row r="201" spans="1:55" ht="12.7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</row>
    <row r="202" spans="1:55" ht="12.7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</row>
    <row r="203" spans="1:55" ht="12.7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</row>
    <row r="204" spans="1:55" ht="12.7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</row>
    <row r="205" spans="1:55" ht="12.7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</row>
    <row r="206" spans="1:55" ht="12.7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</row>
    <row r="207" spans="1:55" ht="12.7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</row>
    <row r="208" spans="1:55" ht="12.7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50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</row>
    <row r="209" spans="1:55" ht="12.7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50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</row>
    <row r="210" spans="1:55" ht="12.7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</row>
    <row r="211" spans="1:55" ht="12.7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</row>
    <row r="212" spans="1:55" ht="12.7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</row>
    <row r="213" spans="1:55" ht="12.7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</row>
    <row r="214" spans="1:55" ht="12.7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</row>
    <row r="215" spans="1:55" ht="12.7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</row>
    <row r="216" spans="1:55" ht="12.7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</row>
    <row r="217" spans="1:55" ht="12.7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</row>
    <row r="218" spans="1:55" ht="12.7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</row>
    <row r="219" spans="1:55" ht="12.7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</row>
    <row r="220" spans="1:55" ht="12.7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</row>
    <row r="221" spans="1:55" ht="12.7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</row>
    <row r="222" spans="1:55" ht="12.7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</row>
    <row r="223" spans="1:55" ht="12.7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</row>
    <row r="224" spans="1:55" ht="12.7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</row>
    <row r="225" spans="1:55" ht="12.7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</row>
    <row r="226" spans="1:55" ht="12.7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</row>
    <row r="227" spans="1:55" ht="12.7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</row>
    <row r="228" spans="1:55" ht="12.7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</row>
    <row r="229" spans="1:55" ht="12.7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</row>
    <row r="230" spans="1:55" ht="12.7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</row>
    <row r="231" spans="1:55" ht="12.7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</row>
    <row r="232" spans="1:55" ht="12.7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</row>
    <row r="233" spans="1:55" ht="12.7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</row>
    <row r="234" spans="1:55" ht="12.7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</row>
    <row r="235" spans="1:55" ht="12.7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</row>
    <row r="236" spans="1:55" ht="12.7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</row>
    <row r="237" spans="1:55" ht="12.7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</row>
    <row r="238" spans="1:55" ht="12.7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</row>
    <row r="239" spans="1:55" ht="12.7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</row>
    <row r="240" spans="1:55" ht="12.7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</row>
    <row r="241" spans="1:55" ht="12.7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</row>
    <row r="242" spans="1:55" ht="12.7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</row>
    <row r="243" spans="1:55" ht="12.7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</row>
    <row r="244" spans="1:55" ht="12.7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</row>
    <row r="245" spans="1:55" ht="12.7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</row>
    <row r="246" spans="1:55" ht="12.7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</row>
    <row r="247" spans="1:55" ht="12.7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</row>
    <row r="248" spans="1:55" ht="12.7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</row>
    <row r="249" spans="1:55" ht="12.7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</row>
    <row r="250" spans="1:55" ht="12.7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</row>
    <row r="251" spans="1:55" ht="12.7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</row>
    <row r="252" spans="1:55" ht="12.7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</row>
    <row r="253" spans="1:55" ht="12.7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</row>
    <row r="254" spans="1:55" ht="12.7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</row>
    <row r="255" spans="1:55" ht="12.7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</row>
    <row r="256" spans="1:55" ht="12.7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</row>
    <row r="257" spans="1:55" ht="12.7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</row>
    <row r="258" spans="1:55" ht="12.7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</row>
    <row r="259" spans="1:55" ht="12.7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</row>
    <row r="260" spans="1:55" ht="12.7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</row>
    <row r="261" spans="1:55" ht="12.7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</row>
    <row r="262" spans="1:55" ht="12.7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</row>
    <row r="263" spans="1:55" ht="12.7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</row>
    <row r="264" spans="1:55" ht="12.7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</row>
    <row r="265" spans="1:55" ht="12.7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</row>
    <row r="266" spans="1:55" ht="12.7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</row>
    <row r="267" spans="1:55" ht="12.7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</row>
    <row r="268" spans="1:55" ht="12.7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</row>
    <row r="269" spans="1:55" ht="12.7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</row>
    <row r="270" spans="1:55" ht="12.7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</row>
    <row r="271" spans="1:55" ht="12.7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</row>
    <row r="272" spans="1:55" ht="12.7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</row>
    <row r="273" spans="1:55" ht="12.7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</row>
    <row r="274" spans="1:55" ht="12.7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</row>
    <row r="275" spans="1:55" ht="12.7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</row>
    <row r="276" spans="1:55" ht="12.7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</row>
    <row r="277" spans="1:55" ht="12.7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</row>
    <row r="278" spans="1:55" ht="12.7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</row>
    <row r="279" spans="1:55" ht="12.7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</row>
    <row r="280" spans="1:55" ht="12.7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</row>
    <row r="281" spans="1:55" ht="12.7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</row>
    <row r="282" spans="1:55" ht="12.7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</row>
    <row r="283" spans="1:55" ht="12.7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</row>
    <row r="284" spans="1:55" ht="12.7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</row>
    <row r="285" spans="1:55" ht="12.7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</row>
    <row r="286" spans="1:55" ht="12.7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</row>
    <row r="287" spans="1:55" ht="12.7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</row>
    <row r="288" spans="1:55" ht="12.7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</row>
    <row r="289" spans="1:55" ht="12.7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</row>
    <row r="290" spans="1:55" ht="12.7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</row>
    <row r="291" spans="1:55" ht="12.7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</row>
    <row r="292" spans="1:55" ht="12.7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</row>
    <row r="293" spans="1:55" ht="12.7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</row>
    <row r="294" spans="1:55" ht="12.7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</row>
    <row r="295" spans="1:55" ht="12.7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</row>
    <row r="296" spans="1:55" ht="12.7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</row>
    <row r="297" spans="1:55" ht="12.7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</row>
    <row r="298" spans="1:55" ht="12.7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</row>
    <row r="299" spans="1:55" ht="12.7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</row>
    <row r="300" spans="1:55" ht="12.7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</row>
    <row r="301" spans="1:55" ht="12.7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</row>
    <row r="302" spans="1:55" ht="12.7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</row>
    <row r="303" spans="1:55" ht="12.7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</row>
    <row r="304" spans="1:55" ht="12.7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</row>
    <row r="305" spans="1:55" ht="12.7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</row>
    <row r="306" spans="1:55" ht="12.7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</row>
    <row r="307" spans="1:55" ht="12.7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</row>
    <row r="308" spans="1:55" ht="12.7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</row>
    <row r="309" spans="1:55" ht="12.7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</row>
    <row r="310" spans="1:55" ht="12.7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</row>
    <row r="311" spans="1:55" ht="12.7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</row>
    <row r="312" spans="1:55" ht="12.7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</row>
    <row r="313" spans="1:55" ht="12.7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</row>
    <row r="314" spans="1:55" ht="12.7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</row>
    <row r="315" spans="1:55" ht="12.7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</row>
    <row r="316" spans="1:55" ht="12.7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</row>
    <row r="317" spans="1:55" ht="12.7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</row>
    <row r="318" spans="1:55" ht="12.7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</row>
    <row r="319" spans="1:55" ht="12.7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</row>
    <row r="320" spans="1:55" ht="12.7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</row>
    <row r="321" spans="1:55" ht="12.7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</row>
    <row r="322" spans="1:55" ht="12.7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</row>
    <row r="323" spans="1:55" ht="12.7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</row>
    <row r="324" spans="1:55" ht="12.7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</row>
    <row r="325" spans="1:55" ht="12.7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</row>
    <row r="326" spans="1:55" ht="12.7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</row>
    <row r="327" spans="1:55" ht="12.7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</row>
    <row r="328" spans="1:55" ht="12.7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</row>
    <row r="329" spans="1:55" ht="12.7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</row>
    <row r="330" spans="1:55" ht="12.7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</row>
    <row r="331" spans="1:55" ht="12.7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</row>
    <row r="332" spans="1:55" ht="12.7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</row>
    <row r="333" spans="1:55" ht="12.7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</row>
    <row r="334" spans="1:55" ht="12.7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</row>
    <row r="335" spans="1:55" ht="12.7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</row>
    <row r="336" spans="1:55" ht="12.7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</row>
    <row r="337" spans="1:55" ht="12.7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</row>
    <row r="338" spans="1:55" ht="12.7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</row>
    <row r="339" spans="1:55" ht="12.7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</row>
    <row r="340" spans="1:55" ht="12.7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</row>
    <row r="341" spans="1:55" ht="12.7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</row>
    <row r="342" spans="1:55" ht="12.7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</row>
    <row r="343" spans="1:55" ht="12.7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</row>
    <row r="344" spans="1:55" ht="12.7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</row>
    <row r="345" spans="1:55" ht="12.7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</row>
    <row r="346" spans="1:55" ht="12.7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</row>
    <row r="347" spans="1:55" ht="12.7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</row>
    <row r="348" spans="1:55" ht="12.7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</row>
    <row r="349" spans="1:55" ht="12.7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</row>
    <row r="350" spans="1:55" ht="12.7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</row>
    <row r="351" spans="1:55" ht="12.7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</row>
    <row r="352" spans="1:55" ht="12.7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</row>
    <row r="353" spans="1:55" ht="12.7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</row>
    <row r="354" spans="1:55" ht="12.7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</row>
    <row r="355" spans="1:55" ht="12.7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</row>
    <row r="356" spans="1:55" ht="12.7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</row>
    <row r="357" spans="1:55" ht="12.7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</row>
    <row r="358" spans="1:55" ht="12.7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</row>
    <row r="359" spans="1:55" ht="12.7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</row>
    <row r="360" spans="1:55" ht="12.7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</row>
    <row r="361" spans="1:55" ht="12.7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</row>
    <row r="362" spans="1:55" ht="12.7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</row>
    <row r="363" spans="1:55" ht="12.7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</row>
    <row r="364" spans="1:55" ht="12.7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</row>
    <row r="365" spans="1:55" ht="12.7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</row>
    <row r="366" spans="1:55" ht="12.7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</row>
    <row r="367" spans="1:55" ht="12.7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</row>
    <row r="368" spans="1:55" ht="12.7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</row>
    <row r="369" spans="1:55" ht="12.7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</row>
    <row r="370" spans="1:55" ht="12.7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</row>
    <row r="371" spans="1:55" ht="12.7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</row>
    <row r="372" spans="1:55" ht="12.7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</row>
    <row r="373" spans="1:55" ht="12.7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</row>
    <row r="374" spans="1:55" ht="12.7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</row>
    <row r="375" spans="1:55" ht="12.7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</row>
    <row r="376" spans="1:55" ht="12.7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</row>
    <row r="377" spans="1:55" ht="12.7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</row>
    <row r="378" spans="1:55" ht="12.7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</row>
    <row r="379" spans="1:55" ht="12.7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</row>
    <row r="380" spans="1:55" ht="12.7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</row>
    <row r="381" spans="1:55" ht="12.7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</row>
    <row r="382" spans="1:55" ht="12.7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</row>
    <row r="383" spans="1:55" ht="12.7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</row>
    <row r="384" spans="1:55" ht="12.7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</row>
    <row r="385" spans="1:55" ht="12.7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</row>
    <row r="386" spans="1:55" ht="12.7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</row>
    <row r="387" spans="1:55" ht="12.7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</row>
    <row r="388" spans="1:55" ht="12.7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</row>
    <row r="389" spans="1:55" ht="12.7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</row>
    <row r="390" spans="1:55" ht="12.7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</row>
    <row r="391" spans="1:55" ht="12.7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</row>
    <row r="392" spans="1:55" ht="12.7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</row>
    <row r="393" spans="1:55" ht="12.7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</row>
    <row r="394" spans="1:55" ht="12.7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</row>
    <row r="395" spans="1:55" ht="12.7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</row>
    <row r="396" spans="1:55" ht="12.7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</row>
    <row r="397" spans="1:55" ht="12.7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</row>
    <row r="398" spans="1:55" ht="12.7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</row>
    <row r="399" spans="1:55" ht="12.7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</row>
    <row r="400" spans="1:55" ht="12.7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</row>
    <row r="401" spans="1:55" ht="12.7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</row>
    <row r="402" spans="1:55" ht="12.7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</row>
    <row r="403" spans="1:55" ht="12.7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</row>
    <row r="404" spans="1:55" ht="12.7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</row>
    <row r="405" spans="1:55" ht="12.7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</row>
    <row r="406" spans="1:55" ht="12.7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</row>
    <row r="407" spans="1:55" ht="12.7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</row>
    <row r="408" spans="1:55" ht="12.7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</row>
    <row r="409" spans="1:55" ht="12.7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</row>
    <row r="410" spans="1:55" ht="12.7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</row>
    <row r="411" spans="1:55" ht="12.7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</row>
    <row r="412" spans="1:55" ht="12.7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</row>
    <row r="413" spans="1:55" ht="12.7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</row>
    <row r="414" spans="1:55" ht="12.7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</row>
    <row r="415" spans="1:55" ht="12.7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</row>
    <row r="416" spans="1:55" ht="12.7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</row>
    <row r="417" spans="1:55" ht="12.7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</row>
    <row r="418" spans="1:55" ht="12.7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</row>
    <row r="419" spans="1:55" ht="12.7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</row>
    <row r="420" spans="1:55" ht="12.7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</row>
    <row r="421" spans="1:55" ht="12.7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</row>
    <row r="422" spans="1:55" ht="12.7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</row>
    <row r="423" spans="1:55" ht="12.7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</row>
    <row r="424" spans="1:55" ht="12.7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</row>
    <row r="425" spans="1:55" ht="12.7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</row>
    <row r="426" spans="1:55" ht="12.7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</row>
    <row r="427" spans="1:55" ht="12.7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</row>
    <row r="428" spans="1:55" ht="12.7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</row>
    <row r="429" spans="1:55" ht="12.7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</row>
    <row r="430" spans="1:55" ht="12.7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</row>
    <row r="431" spans="1:55" ht="12.7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</row>
    <row r="432" spans="1:55" ht="12.7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</row>
    <row r="433" spans="1:55" ht="12.7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</row>
    <row r="434" spans="1:55" ht="12.7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</row>
    <row r="435" spans="1:55" ht="12.7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</row>
    <row r="436" spans="1:55" ht="12.7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</row>
    <row r="437" spans="1:55" ht="12.7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</row>
    <row r="438" spans="1:55" ht="12.7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</row>
    <row r="439" spans="1:55" ht="12.7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</row>
    <row r="440" spans="1:55" ht="12.7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</row>
    <row r="441" spans="1:55" ht="12.7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</row>
    <row r="442" spans="1:55" ht="12.7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</row>
    <row r="443" spans="1:55" ht="12.7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</row>
    <row r="444" spans="1:55" ht="12.7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</row>
    <row r="445" spans="1:55" ht="12.7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</row>
    <row r="446" spans="1:55" ht="12.7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</row>
    <row r="447" spans="1:55" ht="12.7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</row>
    <row r="448" spans="1:55" ht="12.7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</row>
    <row r="449" spans="1:55" ht="12.7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</row>
    <row r="450" spans="1:55" ht="12.7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</row>
    <row r="451" spans="1:55" ht="12.7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</row>
    <row r="452" spans="1:55" ht="12.7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</row>
    <row r="453" spans="1:55" ht="12.7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</row>
    <row r="454" spans="1:55" ht="12.7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</row>
    <row r="455" spans="1:55" ht="12.7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</row>
    <row r="456" spans="1:55" ht="12.7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</row>
    <row r="457" spans="1:55" ht="12.7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</row>
    <row r="458" spans="1:55" ht="12.7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</row>
    <row r="459" spans="1:55" ht="12.7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</row>
    <row r="460" spans="1:55" ht="12.7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</row>
    <row r="461" spans="1:55" ht="12.7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</row>
    <row r="462" spans="1:55" ht="12.7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</row>
    <row r="463" spans="1:55" ht="12.7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</row>
    <row r="464" spans="1:55" ht="12.7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</row>
    <row r="465" spans="1:55" ht="12.7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</row>
    <row r="466" spans="1:55" ht="12.7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</row>
    <row r="467" spans="1:55" ht="12.7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</row>
    <row r="468" spans="1:55" ht="12.7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</row>
    <row r="469" spans="1:55" ht="12.7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</row>
    <row r="470" spans="1:55" ht="12.7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</row>
    <row r="471" spans="1:55" ht="12.7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</row>
    <row r="472" spans="1:55" ht="12.7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</row>
    <row r="473" spans="1:55" ht="12.7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</row>
    <row r="474" spans="1:55" ht="12.7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</row>
    <row r="475" spans="1:55" ht="12.7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</row>
    <row r="476" spans="1:55" ht="12.7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</row>
    <row r="477" spans="1:55" ht="12.7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</row>
    <row r="478" spans="1:55" ht="12.7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</row>
    <row r="479" spans="1:55" ht="12.7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</row>
    <row r="480" spans="1:55" ht="12.7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</row>
    <row r="481" spans="1:55" ht="12.7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</row>
    <row r="482" spans="1:55" ht="12.7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</row>
    <row r="483" spans="1:55" ht="12.7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</row>
    <row r="484" spans="1:55" ht="12.7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</row>
    <row r="485" spans="1:55" ht="12.7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</row>
    <row r="486" spans="1:55" ht="12.7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</row>
    <row r="487" spans="1:55" ht="12.7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</row>
    <row r="488" spans="1:55" ht="12.7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</row>
    <row r="489" spans="1:55" ht="12.7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</row>
    <row r="490" spans="1:55" ht="12.7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</row>
    <row r="491" spans="1:55" ht="12.7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</row>
    <row r="492" spans="1:55" ht="12.7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</row>
    <row r="493" spans="1:55" ht="12.7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</row>
    <row r="494" spans="1:55" ht="12.7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</row>
    <row r="495" spans="1:55" ht="12.7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</row>
    <row r="496" spans="1:55" ht="12.7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</row>
    <row r="497" spans="1:55" ht="12.7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</row>
    <row r="498" spans="1:55" ht="12.7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</row>
    <row r="499" spans="1:55" ht="12.7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</row>
    <row r="500" spans="1:55" ht="12.7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</row>
    <row r="501" spans="1:55" ht="12.7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</row>
    <row r="502" spans="1:55" ht="12.7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</row>
    <row r="503" spans="1:55" ht="12.7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</row>
    <row r="504" spans="1:55" ht="12.7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</row>
    <row r="505" spans="1:55" ht="12.7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</row>
    <row r="506" spans="1:55" ht="12.7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</row>
    <row r="507" spans="1:55" ht="12.7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</row>
    <row r="508" spans="1:55" ht="12.7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</row>
    <row r="509" spans="1:55" ht="12.7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</row>
    <row r="510" spans="1:55" ht="12.7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</row>
    <row r="511" spans="1:55" ht="12.7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</row>
    <row r="512" spans="1:55" ht="12.7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</row>
    <row r="513" spans="1:55" ht="12.7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</row>
    <row r="514" spans="1:55" ht="12.7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</row>
    <row r="515" spans="1:55" ht="12.7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</row>
    <row r="516" spans="1:55" ht="12.7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</row>
    <row r="517" spans="1:55" ht="12.7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</row>
    <row r="518" spans="1:55" ht="12.7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</row>
    <row r="519" spans="1:55" ht="12.7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</row>
    <row r="520" spans="1:55" ht="12.7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</row>
    <row r="521" spans="1:55" ht="12.7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</row>
    <row r="522" spans="1:55" ht="12.7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</row>
    <row r="523" spans="1:55" ht="12.7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</row>
    <row r="524" spans="1:55" ht="12.7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</row>
    <row r="525" spans="1:55" ht="12.7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</row>
    <row r="526" spans="1:55" ht="12.7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</row>
    <row r="527" spans="1:55" ht="12.7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</row>
    <row r="528" spans="1:55" ht="12.7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</row>
    <row r="529" spans="1:55" ht="12.7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</row>
    <row r="530" spans="1:55" ht="12.7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</row>
    <row r="531" spans="1:55" ht="12.7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</row>
    <row r="532" spans="1:55" ht="12.7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</row>
    <row r="533" spans="1:55" ht="12.7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</row>
    <row r="534" spans="1:55" ht="12.7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</row>
    <row r="535" spans="1:55" ht="12.7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</row>
    <row r="536" spans="1:55" ht="12.7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</row>
    <row r="537" spans="1:55" ht="12.7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</row>
    <row r="538" spans="1:55" ht="12.7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</row>
    <row r="539" spans="1:55" ht="12.7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</row>
    <row r="540" spans="1:55" ht="12.7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</row>
    <row r="541" spans="1:55" ht="12.7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</row>
    <row r="542" spans="1:55" ht="12.7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</row>
    <row r="543" spans="1:55" ht="12.7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</row>
    <row r="544" spans="1:55" ht="12.7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</row>
    <row r="545" spans="1:55" ht="12.7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</row>
    <row r="546" spans="1:55" ht="12.7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</row>
    <row r="547" spans="1:55" ht="12.7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</row>
    <row r="548" spans="1:55" ht="12.7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</row>
    <row r="549" spans="1:55" ht="12.7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</row>
    <row r="550" spans="1:55" ht="12.7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</row>
    <row r="551" spans="1:55" ht="12.7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</row>
    <row r="552" spans="1:55" ht="12.7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</row>
    <row r="553" spans="1:55" ht="12.7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</row>
    <row r="554" spans="1:55" ht="12.7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</row>
    <row r="555" spans="1:55" ht="12.7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</row>
    <row r="556" spans="1:55" ht="12.7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</row>
    <row r="557" spans="1:55" ht="12.7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</row>
    <row r="558" spans="1:55" ht="12.7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</row>
    <row r="559" spans="1:55" ht="12.7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</row>
    <row r="560" spans="1:55" ht="12.7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</row>
    <row r="561" spans="1:55" ht="12.7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</row>
    <row r="562" spans="1:55" ht="12.7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</row>
    <row r="563" spans="1:55" ht="12.7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</row>
    <row r="564" spans="1:55" ht="12.7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</row>
    <row r="565" spans="1:55" ht="12.7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</row>
    <row r="566" spans="1:55" ht="12.7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</row>
    <row r="567" spans="1:55" ht="12.7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</row>
    <row r="568" spans="1:55" ht="12.7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</row>
    <row r="569" spans="1:55" ht="12.7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</row>
    <row r="570" spans="1:55" ht="12.7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</row>
    <row r="571" spans="1:55" ht="12.7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</row>
    <row r="572" spans="1:55" ht="12.7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</row>
    <row r="573" spans="1:55" ht="12.7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</row>
    <row r="574" spans="1:55" ht="12.7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</row>
    <row r="575" spans="1:55" ht="12.7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</row>
    <row r="576" spans="1:55" ht="12.7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</row>
    <row r="577" spans="1:55" ht="12.7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</row>
    <row r="578" spans="1:55" ht="12.7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</row>
    <row r="579" spans="1:55" ht="12.7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</row>
    <row r="580" spans="1:55" ht="12.7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</row>
    <row r="581" spans="1:55" ht="12.7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</row>
    <row r="582" spans="1:55" ht="12.7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</row>
    <row r="583" spans="1:55" ht="12.7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</row>
    <row r="584" spans="1:55" ht="12.7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</row>
    <row r="585" spans="1:55" ht="12.7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</row>
    <row r="586" spans="1:55" ht="12.7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</row>
    <row r="587" spans="1:55" ht="12.7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</row>
    <row r="588" spans="1:55" ht="12.7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</row>
    <row r="589" spans="1:55" ht="12.7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</row>
    <row r="590" spans="1:55" ht="12.7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</row>
    <row r="591" spans="1:55" ht="12.7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</row>
    <row r="592" spans="1:55" ht="12.7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</row>
    <row r="593" spans="1:55" ht="12.7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</row>
    <row r="594" spans="1:55" ht="12.7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</row>
    <row r="595" spans="1:55" ht="12.7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</row>
    <row r="596" spans="1:55" ht="12.7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</row>
    <row r="597" spans="1:55" ht="12.7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</row>
    <row r="598" spans="1:55" ht="12.7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</row>
    <row r="599" spans="1:55" ht="12.7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</row>
    <row r="600" spans="1:55" ht="12.7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</row>
    <row r="601" spans="1:55" ht="12.7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</row>
    <row r="602" spans="1:55" ht="12.7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</row>
    <row r="603" spans="1:55" ht="12.7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</row>
    <row r="604" spans="1:55" ht="12.7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</row>
    <row r="605" spans="1:55" ht="12.7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</row>
    <row r="606" spans="1:55" ht="12.7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</row>
    <row r="607" spans="1:55" ht="12.7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</row>
    <row r="608" spans="1:55" ht="12.7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</row>
    <row r="609" spans="1:55" ht="12.7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</row>
    <row r="610" spans="1:55" ht="12.7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</row>
    <row r="611" spans="1:55" ht="12.7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</row>
    <row r="612" spans="1:55" ht="12.7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</row>
    <row r="613" spans="1:55" ht="12.7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</row>
    <row r="614" spans="1:55" ht="12.7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</row>
    <row r="615" spans="1:55" ht="12.7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</row>
    <row r="616" spans="1:55" ht="12.7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</row>
    <row r="617" spans="1:55" ht="12.7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</row>
    <row r="618" spans="1:55" ht="12.7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</row>
    <row r="619" spans="1:55" ht="12.7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</row>
    <row r="620" spans="1:55" ht="12.7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</row>
    <row r="621" spans="1:55" ht="12.7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</row>
    <row r="622" spans="1:55" ht="12.7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</row>
    <row r="623" spans="1:55" ht="12.7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</row>
    <row r="624" spans="1:55" ht="12.7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</row>
    <row r="625" spans="1:55" ht="12.7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</row>
    <row r="626" spans="1:55" ht="12.7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</row>
    <row r="627" spans="1:55" ht="12.7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</row>
    <row r="628" spans="1:55" ht="12.7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</row>
    <row r="629" spans="1:55" ht="12.7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</row>
    <row r="630" spans="1:55" ht="12.7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</row>
    <row r="631" spans="1:55" ht="12.7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</row>
    <row r="632" spans="1:55" ht="12.7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</row>
    <row r="633" spans="1:55" ht="12.7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</row>
    <row r="634" spans="1:55" ht="12.7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</row>
    <row r="635" spans="1:55" ht="12.7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</row>
    <row r="636" spans="1:55" ht="12.7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</row>
    <row r="637" spans="1:55" ht="12.7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</row>
    <row r="638" spans="1:55" ht="12.7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</row>
    <row r="639" spans="1:55" ht="12.7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</row>
    <row r="640" spans="1:55" ht="12.7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</row>
    <row r="641" spans="1:55" ht="12.7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</row>
    <row r="642" spans="1:55" ht="12.7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</row>
    <row r="643" spans="1:55" ht="12.7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</row>
    <row r="644" spans="1:55" ht="12.7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</row>
    <row r="645" spans="1:55" ht="12.7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</row>
    <row r="646" spans="1:55" ht="12.7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</row>
    <row r="647" spans="1:55" ht="12.7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</row>
    <row r="648" spans="1:55" ht="12.7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</row>
    <row r="649" spans="1:55" ht="12.7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</row>
    <row r="650" spans="1:55" ht="12.7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</row>
    <row r="651" spans="1:55" ht="12.7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</row>
    <row r="652" spans="1:55" ht="12.7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</row>
    <row r="653" spans="1:55" ht="12.7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</row>
    <row r="654" spans="1:55" ht="12.7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</row>
    <row r="655" spans="1:55" ht="12.7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</row>
    <row r="656" spans="1:55" ht="12.7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</row>
    <row r="657" spans="1:55" ht="12.7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</row>
    <row r="658" spans="1:55" ht="12.7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</row>
    <row r="659" spans="1:55" ht="12.7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</row>
    <row r="660" spans="1:55" ht="12.7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</row>
    <row r="661" spans="1:55" ht="12.7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</row>
    <row r="662" spans="1:55" ht="12.7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</row>
    <row r="663" spans="1:55" ht="12.7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</row>
    <row r="664" spans="1:55" ht="12.7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</row>
    <row r="665" spans="1:55" ht="12.7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</row>
    <row r="666" spans="1:55" ht="12.7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</row>
    <row r="667" spans="1:55" ht="12.7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</row>
    <row r="668" spans="1:55" ht="12.7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</row>
    <row r="669" spans="1:55" ht="12.7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</row>
    <row r="670" spans="1:55" ht="12.7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</row>
    <row r="671" spans="1:55" ht="12.7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</row>
    <row r="672" spans="1:55" ht="12.7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</row>
    <row r="673" spans="1:55" ht="12.7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</row>
    <row r="674" spans="1:55" ht="12.7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</row>
    <row r="675" spans="1:55" ht="12.7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</row>
    <row r="676" spans="1:55" ht="12.7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</row>
    <row r="677" spans="1:55" ht="12.7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</row>
    <row r="678" spans="1:55" ht="12.7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</row>
    <row r="679" spans="1:55" ht="12.7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</row>
    <row r="680" spans="1:55" ht="12.7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</row>
    <row r="681" spans="1:55" ht="12.7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</row>
    <row r="682" spans="1:55" ht="12.7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</row>
    <row r="683" spans="1:55" ht="12.7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</row>
    <row r="684" spans="1:55" ht="12.7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</row>
    <row r="685" spans="1:55" ht="12.7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</row>
    <row r="686" spans="1:55" ht="12.7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</row>
    <row r="687" spans="1:55" ht="12.7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</row>
    <row r="688" spans="1:55" ht="12.7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</row>
    <row r="689" spans="1:55" ht="12.7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</row>
    <row r="690" spans="1:55" ht="12.7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</row>
    <row r="691" spans="1:55" ht="12.7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</row>
    <row r="692" spans="1:55" ht="12.7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</row>
    <row r="693" spans="1:55" ht="12.7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</row>
    <row r="694" spans="1:55" ht="12.7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</row>
    <row r="695" spans="1:55" ht="12.7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</row>
    <row r="696" spans="1:55" ht="12.7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</row>
    <row r="697" spans="1:55" ht="12.7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</row>
    <row r="698" spans="1:55" ht="12.7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</row>
    <row r="699" spans="1:55" ht="12.7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</row>
    <row r="700" spans="1:55" ht="12.7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</row>
    <row r="701" spans="1:55" ht="12.7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</row>
    <row r="702" spans="1:55" ht="12.7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</row>
    <row r="703" spans="1:55" ht="12.7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</row>
    <row r="704" spans="1:55" ht="12.7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</row>
    <row r="705" spans="1:55" ht="12.7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</row>
    <row r="706" spans="1:55" ht="12.7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</row>
    <row r="707" spans="1:55" ht="12.7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</row>
    <row r="708" spans="1:55" ht="12.7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</row>
    <row r="709" spans="1:55" ht="12.7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</row>
    <row r="710" spans="1:55" ht="12.7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</row>
    <row r="711" spans="1:55" ht="12.7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</row>
    <row r="712" spans="1:55" ht="12.7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</row>
    <row r="713" spans="1:55" ht="12.7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</row>
    <row r="714" spans="1:55" ht="12.7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</row>
    <row r="715" spans="1:55" ht="12.7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</row>
    <row r="716" spans="1:55" ht="12.7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</row>
    <row r="717" spans="1:55" ht="12.7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</row>
    <row r="718" spans="1:55" ht="12.7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</row>
    <row r="719" spans="1:55" ht="12.7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</row>
    <row r="720" spans="1:55" ht="12.7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</row>
    <row r="721" spans="1:55" ht="12.7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</row>
    <row r="722" spans="1:55" ht="12.7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</row>
    <row r="723" spans="1:55" ht="12.7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</row>
    <row r="724" spans="1:55" ht="12.7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</row>
    <row r="725" spans="1:55" ht="12.7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</row>
    <row r="726" spans="1:55" ht="12.7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</row>
    <row r="727" spans="1:55" ht="12.7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</row>
    <row r="728" spans="1:55" ht="12.7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</row>
    <row r="729" spans="1:55" ht="12.7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</row>
    <row r="730" spans="1:55" ht="12.7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</row>
    <row r="731" spans="1:55" ht="12.7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</row>
    <row r="732" spans="1:55" ht="12.7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</row>
    <row r="733" spans="1:55" ht="12.7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</row>
    <row r="734" spans="1:55" ht="12.7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</row>
    <row r="735" spans="1:55" ht="12.7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</row>
    <row r="736" spans="1:55" ht="12.7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</row>
    <row r="737" spans="1:55" ht="12.7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</row>
    <row r="738" spans="1:55" ht="12.7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</row>
    <row r="739" spans="1:55" ht="12.7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</row>
    <row r="740" spans="1:55" ht="12.7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</row>
    <row r="741" spans="1:55" ht="12.7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</row>
    <row r="742" spans="1:55" ht="12.7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</row>
    <row r="743" spans="1:55" ht="12.7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</row>
    <row r="744" spans="1:55" ht="12.7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</row>
    <row r="745" spans="1:55" ht="12.7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</row>
    <row r="746" spans="1:55" ht="12.7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</row>
    <row r="747" spans="1:55" ht="12.7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</row>
    <row r="748" spans="1:55" ht="12.7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</row>
    <row r="749" spans="1:55" ht="12.7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</row>
    <row r="750" spans="1:55" ht="12.7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</row>
    <row r="751" spans="1:55" ht="12.7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</row>
    <row r="752" spans="1:55" ht="12.7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</row>
    <row r="753" spans="1:55" ht="12.7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</row>
    <row r="754" spans="1:55" ht="12.7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</row>
    <row r="755" spans="1:55" ht="12.7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</row>
    <row r="756" spans="1:55" ht="12.7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</row>
    <row r="757" spans="1:55" ht="12.7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</row>
    <row r="758" spans="1:55" ht="12.7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</row>
    <row r="759" spans="1:55" ht="12.7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</row>
    <row r="760" spans="1:55" ht="12.7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</row>
    <row r="761" spans="1:55" ht="12.7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</row>
    <row r="762" spans="1:55" ht="12.7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</row>
    <row r="763" spans="1:55" ht="12.7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</row>
    <row r="764" spans="1:55" ht="12.7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</row>
    <row r="765" spans="1:55" ht="12.7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</row>
    <row r="766" spans="1:55" ht="12.7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</row>
    <row r="767" spans="1:55" ht="12.7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</row>
    <row r="768" spans="1:55" ht="12.7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</row>
    <row r="769" spans="1:55" ht="12.7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</row>
    <row r="770" spans="1:55" ht="12.7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</row>
    <row r="771" spans="1:55" ht="12.7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</row>
    <row r="772" spans="1:55" ht="12.7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</row>
    <row r="773" spans="1:55" ht="12.7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</row>
    <row r="774" spans="1:55" ht="12.7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</row>
    <row r="775" spans="1:55" ht="12.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</row>
    <row r="776" spans="1:55" ht="12.7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</row>
    <row r="777" spans="1:55" ht="12.7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</row>
    <row r="778" spans="1:55" ht="12.7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</row>
    <row r="779" spans="1:55" ht="12.7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</row>
    <row r="780" spans="1:55" ht="12.7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</row>
    <row r="781" spans="1:55" ht="12.7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</row>
    <row r="782" spans="1:55" ht="12.7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</row>
    <row r="783" spans="1:55" ht="12.7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</row>
    <row r="784" spans="1:55" ht="12.7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</row>
    <row r="785" spans="1:55" ht="12.7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</row>
    <row r="786" spans="1:55" ht="12.7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</row>
    <row r="787" spans="1:55" ht="12.7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</row>
    <row r="788" spans="1:55" ht="12.7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</row>
    <row r="789" spans="1:55" ht="12.7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</row>
    <row r="790" spans="1:55" ht="12.7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</row>
    <row r="791" spans="1:55" ht="12.7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</row>
    <row r="792" spans="1:55" ht="12.7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</row>
    <row r="793" spans="1:55" ht="12.7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</row>
    <row r="794" spans="1:55" ht="12.7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</row>
    <row r="795" spans="1:55" ht="12.7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</row>
    <row r="796" spans="1:55" ht="12.7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</row>
    <row r="797" spans="1:55" ht="12.7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</row>
    <row r="798" spans="1:55" ht="12.7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</row>
    <row r="799" spans="1:55" ht="12.7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</row>
    <row r="800" spans="1:55" ht="12.7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</row>
    <row r="801" spans="1:55" ht="12.7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</row>
    <row r="802" spans="1:55" ht="12.7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</row>
    <row r="803" spans="1:55" ht="12.7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</row>
    <row r="804" spans="1:55" ht="12.7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</row>
    <row r="805" spans="1:55" ht="12.7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</row>
    <row r="806" spans="1:55" ht="12.7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</row>
    <row r="807" spans="1:55" ht="12.7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</row>
    <row r="808" spans="1:55" ht="12.7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</row>
    <row r="809" spans="1:55" ht="12.7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</row>
    <row r="810" spans="1:55" ht="12.7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</row>
    <row r="811" spans="1:55" ht="12.7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</row>
    <row r="812" spans="1:55" ht="12.7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</row>
    <row r="813" spans="1:55" ht="12.7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</row>
    <row r="814" spans="1:55" ht="12.7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</row>
    <row r="815" spans="1:55" ht="12.7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</row>
    <row r="816" spans="1:55" ht="12.7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</row>
    <row r="817" spans="1:55" ht="12.7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</row>
    <row r="818" spans="1:55" ht="12.7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</row>
    <row r="819" spans="1:55" ht="12.7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</row>
    <row r="820" spans="1:55" ht="12.7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</row>
    <row r="821" spans="1:55" ht="12.7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</row>
    <row r="822" spans="1:55" ht="12.7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</row>
    <row r="823" spans="1:55" ht="12.7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</row>
    <row r="824" spans="1:55" ht="12.7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</row>
    <row r="825" spans="1:55" ht="12.7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</row>
    <row r="826" spans="1:55" ht="12.7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</row>
    <row r="827" spans="1:55" ht="12.7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</row>
    <row r="828" spans="1:55" ht="12.7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</row>
    <row r="829" spans="1:55" ht="12.7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</row>
    <row r="830" spans="1:55" ht="12.7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</row>
    <row r="831" spans="1:55" ht="12.7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</row>
    <row r="832" spans="1:55" ht="12.7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</row>
    <row r="833" spans="1:55" ht="12.7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</row>
    <row r="834" spans="1:55" ht="12.7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</row>
    <row r="835" spans="1:55" ht="12.7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</row>
    <row r="836" spans="1:55" ht="12.7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</row>
    <row r="837" spans="1:55" ht="12.7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</row>
    <row r="838" spans="1:55" ht="12.7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</row>
    <row r="839" spans="1:55" ht="12.7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</row>
    <row r="840" spans="1:55" ht="12.7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</row>
    <row r="841" spans="1:55" ht="12.7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</row>
    <row r="842" spans="1:55" ht="12.7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</row>
    <row r="843" spans="1:55" ht="12.7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</row>
    <row r="844" spans="1:55" ht="12.7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</row>
    <row r="845" spans="1:55" ht="12.7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</row>
    <row r="846" spans="1:55" ht="12.7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</row>
    <row r="847" spans="1:55" ht="12.7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</row>
    <row r="848" spans="1:55" ht="12.7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</row>
    <row r="849" spans="1:55" ht="12.7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</row>
    <row r="850" spans="1:55" ht="12.7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</row>
    <row r="851" spans="1:55" ht="12.7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</row>
    <row r="852" spans="1:55" ht="12.7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</row>
    <row r="853" spans="1:55" ht="12.7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</row>
    <row r="854" spans="1:55" ht="12.7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</row>
    <row r="855" spans="1:55" ht="12.7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</row>
    <row r="856" spans="1:55" ht="12.7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</row>
    <row r="857" spans="1:55" ht="12.7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</row>
    <row r="858" spans="1:55" ht="12.7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</row>
    <row r="859" spans="1:55" ht="12.7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</row>
    <row r="860" spans="1:55" ht="12.7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</row>
    <row r="861" spans="1:55" ht="12.7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</row>
    <row r="862" spans="1:55" ht="12.7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</row>
    <row r="863" spans="1:55" ht="12.7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</row>
    <row r="864" spans="1:55" ht="12.7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</row>
    <row r="865" spans="1:55" ht="12.7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</row>
    <row r="866" spans="1:55" ht="12.7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</row>
    <row r="867" spans="1:55" ht="12.7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</row>
    <row r="868" spans="1:55" ht="12.7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</row>
    <row r="869" spans="1:55" ht="12.7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</row>
    <row r="870" spans="1:55" ht="12.7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</row>
    <row r="871" spans="1:55" ht="12.7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</row>
    <row r="872" spans="1:55" ht="12.7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</row>
    <row r="873" spans="1:55" ht="12.7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</row>
    <row r="874" spans="1:55" ht="12.7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</row>
    <row r="875" spans="1:55" ht="12.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</row>
    <row r="876" spans="1:55" ht="12.7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</row>
    <row r="877" spans="1:55" ht="12.7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</row>
    <row r="878" spans="1:55" ht="12.7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</row>
    <row r="879" spans="1:55" ht="12.7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</row>
    <row r="880" spans="1:55" ht="12.7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</row>
    <row r="881" spans="1:55" ht="12.7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</row>
    <row r="882" spans="1:55" ht="12.7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</row>
    <row r="883" spans="1:55" ht="12.7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</row>
    <row r="884" spans="1:55" ht="12.7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</row>
    <row r="885" spans="1:55" ht="12.7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</row>
    <row r="886" spans="1:55" ht="12.7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</row>
    <row r="887" spans="1:55" ht="12.7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</row>
    <row r="888" spans="1:55" ht="12.7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</row>
    <row r="889" spans="1:55" ht="12.7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</row>
    <row r="890" spans="1:55" ht="12.7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</row>
    <row r="891" spans="1:55" ht="12.7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</row>
    <row r="892" spans="1:55" ht="12.7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</row>
    <row r="893" spans="1:55" ht="12.7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</row>
    <row r="894" spans="1:55" ht="12.7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</row>
    <row r="895" spans="1:55" ht="12.7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</row>
    <row r="896" spans="1:55" ht="12.7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</row>
    <row r="897" spans="1:55" ht="12.7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</row>
    <row r="898" spans="1:55" ht="12.7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</row>
    <row r="899" spans="1:55" ht="12.7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</row>
    <row r="900" spans="1:55" ht="12.7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</row>
    <row r="901" spans="1:55" ht="12.7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</row>
    <row r="902" spans="1:55" ht="12.7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</row>
    <row r="903" spans="1:55" ht="12.7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</row>
    <row r="904" spans="1:55" ht="12.7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</row>
    <row r="905" spans="1:55" ht="12.7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</row>
    <row r="906" spans="1:55" ht="12.7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</row>
    <row r="907" spans="1:55" ht="12.7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</row>
    <row r="908" spans="1:55" ht="12.7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</row>
    <row r="909" spans="1:55" ht="12.7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</row>
    <row r="910" spans="1:55" ht="12.7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</row>
    <row r="911" spans="1:55" ht="12.7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</row>
    <row r="912" spans="1:55" ht="12.7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</row>
    <row r="913" spans="1:55" ht="12.7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</row>
    <row r="914" spans="1:55" ht="12.7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</row>
    <row r="915" spans="1:55" ht="12.7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</row>
    <row r="916" spans="1:55" ht="12.7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</row>
    <row r="917" spans="1:55" ht="12.7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</row>
    <row r="918" spans="1:55" ht="12.7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</row>
    <row r="919" spans="1:55" ht="12.7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</row>
    <row r="920" spans="1:55" ht="12.7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</row>
    <row r="921" spans="1:55" ht="12.7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</row>
    <row r="922" spans="1:55" ht="12.7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</row>
    <row r="923" spans="1:55" ht="12.7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</row>
    <row r="924" spans="1:55" ht="12.7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</row>
    <row r="925" spans="1:55" ht="12.7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</row>
    <row r="926" spans="1:55" ht="12.7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</row>
    <row r="927" spans="1:55" ht="12.7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</row>
    <row r="928" spans="1:55" ht="12.7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</row>
    <row r="929" spans="1:55" ht="12.7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</row>
    <row r="930" spans="1:55" ht="12.7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</row>
    <row r="931" spans="1:55" ht="12.7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</row>
    <row r="932" spans="1:55" ht="12.7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</row>
    <row r="933" spans="1:55" ht="12.7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</row>
    <row r="934" spans="1:55" ht="12.7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</row>
    <row r="935" spans="1:55" ht="12.7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</row>
    <row r="936" spans="1:55" ht="12.7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</row>
    <row r="937" spans="1:55" ht="12.7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</row>
    <row r="938" spans="1:55" ht="12.7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</row>
    <row r="939" spans="1:55" ht="12.7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</row>
    <row r="940" spans="1:55" ht="12.7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</row>
    <row r="941" spans="1:55" ht="12.7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</row>
    <row r="942" spans="1:55" ht="12.7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</row>
    <row r="943" spans="1:55" ht="12.7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</row>
    <row r="944" spans="1:55" ht="12.7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</row>
    <row r="945" spans="1:55" ht="12.7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</row>
    <row r="946" spans="1:55" ht="12.7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</row>
    <row r="947" spans="1:55" ht="12.7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</row>
    <row r="948" spans="1:55" ht="12.7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</row>
    <row r="949" spans="1:55" ht="12.7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</row>
    <row r="950" spans="1:55" ht="12.7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</row>
    <row r="951" spans="1:55" ht="12.7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</row>
    <row r="952" spans="1:55" ht="12.7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</row>
    <row r="953" spans="1:55" ht="12.7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</row>
    <row r="954" spans="1:55" ht="12.7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</row>
    <row r="955" spans="1:55" ht="12.7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</row>
    <row r="956" spans="1:55" ht="12.7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</row>
    <row r="957" spans="1:55" ht="12.7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</row>
    <row r="958" spans="1:55" ht="12.7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</row>
    <row r="959" spans="1:55" ht="12.7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</row>
    <row r="960" spans="1:55" ht="12.7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</row>
    <row r="961" spans="1:55" ht="12.7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</row>
    <row r="962" spans="1:55" ht="12.7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</row>
    <row r="963" spans="1:55" ht="12.7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</row>
    <row r="964" spans="1:55" ht="12.7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</row>
    <row r="965" spans="1:55" ht="12.7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</row>
    <row r="966" spans="1:55" ht="12.7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</row>
    <row r="967" spans="1:55" ht="12.7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</row>
    <row r="968" spans="1:55" ht="12.7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</row>
    <row r="969" spans="1:55" ht="12.7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</row>
    <row r="970" spans="1:55" ht="12.7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</row>
    <row r="971" spans="1:55" ht="12.7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</row>
    <row r="972" spans="1:55" ht="12.7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</row>
    <row r="973" spans="1:55" ht="12.7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</row>
    <row r="974" spans="1:55" ht="12.7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</row>
    <row r="975" spans="1:55" ht="12.7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</row>
    <row r="976" spans="1:55" ht="12.7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</row>
    <row r="977" spans="1:55" ht="12.7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</row>
    <row r="978" spans="1:55" ht="12.7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</row>
    <row r="979" spans="1:55" ht="12.7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</row>
    <row r="980" spans="1:55" ht="12.7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</row>
    <row r="981" spans="1:55" ht="12.7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</row>
    <row r="982" spans="1:55" ht="12.7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</row>
    <row r="983" spans="1:55" ht="12.7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</row>
    <row r="984" spans="1:55" ht="12.7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</row>
    <row r="985" spans="1:55" ht="12.7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</row>
    <row r="986" spans="1:55" ht="12.7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</row>
    <row r="987" spans="1:55" ht="12.7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</row>
    <row r="988" spans="1:55" ht="12.7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</row>
    <row r="989" spans="1:55" ht="12.7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</row>
    <row r="990" spans="1:55" ht="12.7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</row>
    <row r="991" spans="1:55" ht="12.7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</row>
    <row r="992" spans="1:55" ht="12.7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</row>
    <row r="993" spans="1:55" ht="12.7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</row>
    <row r="994" spans="1:55" ht="12.7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</row>
    <row r="995" spans="1:55" ht="12.7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</row>
    <row r="996" spans="1:55" ht="12.7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</row>
    <row r="997" spans="1:55" ht="12.7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</row>
    <row r="998" spans="1:55" ht="12.7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</row>
    <row r="999" spans="1:55" ht="12.7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</row>
    <row r="1000" spans="1:55" ht="12.75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</row>
    <row r="1001" spans="1:55" ht="12.75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</row>
    <row r="1002" spans="1:55" ht="12.75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</row>
    <row r="1003" spans="1:55" ht="12.75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</row>
    <row r="1004" spans="1:55" ht="12.75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</row>
    <row r="1005" spans="1:55" ht="12.75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</row>
    <row r="1006" spans="1:55" ht="12.75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</row>
    <row r="1007" spans="1:55" ht="12.75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</row>
    <row r="1008" spans="1:55" ht="12.75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</row>
    <row r="1009" spans="1:55" ht="12.75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</row>
    <row r="1010" spans="1:55" ht="12.75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</row>
    <row r="1011" spans="1:55" ht="12.75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</row>
    <row r="1012" spans="1:55" ht="12.75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</row>
    <row r="1013" spans="1:55" ht="12.75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</row>
    <row r="1014" spans="1:55" ht="12.75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</row>
    <row r="1015" spans="1:55" ht="12.75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</row>
    <row r="1016" spans="1:55" ht="12.75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</row>
    <row r="1017" spans="1:55" ht="12.75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</row>
    <row r="1018" spans="1:55" ht="12.75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</row>
    <row r="1019" spans="1:55" ht="12.75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</row>
    <row r="1020" spans="1:55" ht="12.75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</row>
    <row r="1021" spans="1:55" ht="12.75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</row>
    <row r="1022" spans="1:55" ht="12.75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</row>
    <row r="1023" spans="1:55" ht="12.75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</row>
    <row r="1024" spans="1:55" ht="12.75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</row>
    <row r="1025" spans="1:55" ht="12.75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</row>
    <row r="1026" spans="1:55" ht="12.75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</row>
    <row r="1027" spans="1:55" ht="12.75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</row>
    <row r="1028" spans="1:55" ht="12.75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</row>
    <row r="1029" spans="1:55" ht="12.75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</row>
    <row r="1030" spans="1:55" ht="12.75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</row>
    <row r="1031" spans="1:55" ht="12.75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</row>
    <row r="1032" spans="1:55" ht="12.75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</row>
    <row r="1033" spans="1:55" ht="12.75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</row>
    <row r="1034" spans="1:55" ht="12.75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</row>
    <row r="1035" spans="1:55" ht="12.75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</row>
    <row r="1036" spans="1:55" ht="12.75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</row>
    <row r="1037" spans="1:55" ht="12.75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</row>
    <row r="1038" spans="1:55" ht="12.75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</row>
    <row r="1039" spans="1:55" ht="12.75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</row>
    <row r="1040" spans="1:55" ht="12.75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</row>
    <row r="1041" spans="1:55" ht="12.75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</row>
    <row r="1042" spans="1:55" ht="12.75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</row>
    <row r="1043" spans="1:55" ht="12.75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</row>
    <row r="1044" spans="1:55" ht="12.75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</row>
    <row r="1045" spans="1:55" ht="12.75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</row>
    <row r="1046" spans="1:55" ht="12.75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</row>
    <row r="1047" spans="1:55" ht="12.75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</row>
    <row r="1048" spans="1:55" ht="12.75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</row>
    <row r="1049" spans="1:55" ht="12.75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</row>
    <row r="1050" spans="1:55" ht="12.75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</row>
    <row r="1051" spans="1:55" ht="12.75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</row>
    <row r="1052" spans="1:55" ht="12.75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</row>
    <row r="1053" spans="1:55" ht="12.75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</row>
    <row r="1054" spans="1:55" ht="12.75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</row>
    <row r="1055" spans="1:55" ht="12.75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</row>
    <row r="1056" spans="1:55" ht="12.75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</row>
    <row r="1057" spans="1:55" ht="12.75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</row>
    <row r="1058" spans="1:55" ht="12.75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</row>
    <row r="1059" spans="1:55" ht="12.75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</row>
    <row r="1060" spans="1:55" ht="12.75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</row>
    <row r="1061" spans="1:55" ht="12.75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</row>
    <row r="1062" spans="1:55" ht="12.75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</row>
    <row r="1063" spans="1:55" ht="12.75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</row>
    <row r="1064" spans="1:55" ht="12.75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</row>
    <row r="1065" spans="1:55" ht="12.75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</row>
    <row r="1066" spans="1:55" ht="12.75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</row>
    <row r="1067" spans="1:55" ht="12.75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</row>
    <row r="1068" spans="1:55" ht="12.75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</row>
    <row r="1069" spans="1:55" ht="12.75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</row>
    <row r="1070" spans="1:55" ht="12.75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</row>
    <row r="1071" spans="1:55" ht="12.75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</row>
    <row r="1072" spans="1:55" ht="12.75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</row>
    <row r="1073" spans="1:55" ht="12.75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</row>
    <row r="1074" spans="1:55" ht="12.75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</row>
    <row r="1075" spans="1:55" ht="12.75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</row>
    <row r="1076" spans="1:55" ht="12.75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</row>
    <row r="1077" spans="1:55" ht="12.75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</row>
    <row r="1078" spans="1:55" ht="12.75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</row>
    <row r="1079" spans="1:55" ht="12.75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</row>
    <row r="1080" spans="1:55" ht="12.75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</row>
    <row r="1081" spans="1:55" ht="12.75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</row>
    <row r="1082" spans="1:55" ht="12.75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</row>
    <row r="1083" spans="1:55" ht="12.75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</row>
    <row r="1084" spans="1:55" ht="12.75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</row>
    <row r="1085" spans="1:55" ht="12.75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</row>
    <row r="1086" spans="1:55" ht="12.75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</row>
    <row r="1087" spans="1:55" ht="12.75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</row>
    <row r="1088" spans="1:55" ht="12.75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</row>
    <row r="1089" spans="1:55" ht="12.75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</row>
    <row r="1090" spans="1:55" ht="12.75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</row>
    <row r="1091" spans="1:55" ht="12.75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</row>
    <row r="1092" spans="1:55" ht="12.75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</row>
    <row r="1093" spans="1:55" ht="12.75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</row>
    <row r="1094" spans="1:55" ht="12.75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</row>
    <row r="1095" spans="1:55" ht="12.75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</row>
    <row r="1096" spans="1:55" ht="12.75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</row>
    <row r="1097" spans="1:55" ht="12.75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</row>
    <row r="1098" spans="1:55" ht="12.75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</row>
    <row r="1099" spans="1:55" ht="12.75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</row>
    <row r="1100" spans="1:55" ht="12.75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</row>
    <row r="1101" spans="1:55" ht="12.75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</row>
    <row r="1102" spans="1:55" ht="12.75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</row>
    <row r="1103" spans="1:55" ht="12.75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</row>
    <row r="1104" spans="1:55" ht="12.75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</row>
    <row r="1105" spans="1:55" ht="12.75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</row>
    <row r="1106" spans="1:55" ht="12.75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</row>
    <row r="1107" spans="1:55" ht="12.75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</row>
    <row r="1108" spans="1:55" ht="12.75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</row>
    <row r="1109" spans="1:55" ht="12.75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</row>
    <row r="1110" spans="1:55" ht="12.75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</row>
    <row r="1111" spans="1:55" ht="12.75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</row>
    <row r="1112" spans="1:55" ht="12.75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</row>
    <row r="1113" spans="1:55" ht="12.75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</row>
    <row r="1114" spans="1:55" ht="12.75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</row>
    <row r="1115" spans="1:55" ht="12.75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</row>
    <row r="1116" spans="1:55" ht="12.75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</row>
    <row r="1117" spans="1:55" ht="12.75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</row>
  </sheetData>
  <mergeCells count="5">
    <mergeCell ref="A1:H1"/>
    <mergeCell ref="V2:X2"/>
    <mergeCell ref="Y2:AA2"/>
    <mergeCell ref="AB2:AD2"/>
    <mergeCell ref="AE2:A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C1169"/>
  <sheetViews>
    <sheetView workbookViewId="0"/>
  </sheetViews>
  <sheetFormatPr baseColWidth="10" defaultColWidth="14.42578125" defaultRowHeight="15.75" customHeight="1"/>
  <cols>
    <col min="6" max="6" width="27.28515625" customWidth="1"/>
    <col min="34" max="34" width="18" customWidth="1"/>
    <col min="36" max="37" width="17.28515625" customWidth="1"/>
  </cols>
  <sheetData>
    <row r="1" spans="1:55" ht="15.75" customHeight="1">
      <c r="B1" s="1"/>
      <c r="C1" s="1" t="s">
        <v>0</v>
      </c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/>
      <c r="AI1" s="9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5.75" customHeight="1">
      <c r="A2" s="13"/>
      <c r="B2" s="2"/>
      <c r="C2" s="2"/>
      <c r="D2" s="2"/>
      <c r="E2" s="2"/>
      <c r="F2" s="2"/>
      <c r="G2" s="2" t="s">
        <v>1</v>
      </c>
      <c r="H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12" t="s">
        <v>2</v>
      </c>
      <c r="W2" s="111"/>
      <c r="X2" s="111"/>
      <c r="Y2" s="113" t="s">
        <v>3</v>
      </c>
      <c r="Z2" s="111"/>
      <c r="AA2" s="111"/>
      <c r="AB2" s="114" t="s">
        <v>4</v>
      </c>
      <c r="AC2" s="111"/>
      <c r="AD2" s="111"/>
      <c r="AE2" s="115" t="s">
        <v>5</v>
      </c>
      <c r="AF2" s="111"/>
      <c r="AG2" s="111"/>
      <c r="AH2" s="23" t="s">
        <v>6</v>
      </c>
      <c r="AI2" s="24" t="s">
        <v>7</v>
      </c>
      <c r="AJ2" s="25" t="s">
        <v>8</v>
      </c>
      <c r="AK2" s="26" t="s">
        <v>9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5.75" customHeight="1">
      <c r="A3" s="17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9" t="s">
        <v>18</v>
      </c>
      <c r="J3" s="18" t="s">
        <v>19</v>
      </c>
      <c r="K3" s="18" t="s">
        <v>20</v>
      </c>
      <c r="L3" s="19" t="s">
        <v>21</v>
      </c>
      <c r="M3" s="18" t="s">
        <v>22</v>
      </c>
      <c r="N3" s="27" t="s">
        <v>23</v>
      </c>
      <c r="O3" s="27" t="s">
        <v>24</v>
      </c>
      <c r="P3" s="27" t="s">
        <v>25</v>
      </c>
      <c r="Q3" s="27" t="s">
        <v>26</v>
      </c>
      <c r="R3" s="28" t="s">
        <v>27</v>
      </c>
      <c r="S3" s="28" t="s">
        <v>28</v>
      </c>
      <c r="T3" s="28" t="s">
        <v>29</v>
      </c>
      <c r="U3" s="28" t="s">
        <v>30</v>
      </c>
      <c r="V3" s="8" t="s">
        <v>31</v>
      </c>
      <c r="W3" s="8" t="s">
        <v>32</v>
      </c>
      <c r="X3" s="8" t="s">
        <v>33</v>
      </c>
      <c r="Y3" s="10" t="s">
        <v>31</v>
      </c>
      <c r="Z3" s="10" t="s">
        <v>32</v>
      </c>
      <c r="AA3" s="10" t="s">
        <v>33</v>
      </c>
      <c r="AB3" s="11" t="s">
        <v>31</v>
      </c>
      <c r="AC3" s="11" t="s">
        <v>32</v>
      </c>
      <c r="AD3" s="11" t="s">
        <v>33</v>
      </c>
      <c r="AE3" s="12" t="s">
        <v>31</v>
      </c>
      <c r="AF3" s="12" t="s">
        <v>32</v>
      </c>
      <c r="AG3" s="12" t="s">
        <v>33</v>
      </c>
      <c r="AH3" s="29" t="s">
        <v>31</v>
      </c>
      <c r="AI3" s="24" t="s">
        <v>31</v>
      </c>
      <c r="AJ3" s="25" t="s">
        <v>34</v>
      </c>
      <c r="AK3" s="30" t="s">
        <v>34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>
      <c r="A4" s="31">
        <v>20890</v>
      </c>
      <c r="B4" s="32" t="s">
        <v>35</v>
      </c>
      <c r="C4" s="33"/>
      <c r="D4" s="32" t="s">
        <v>36</v>
      </c>
      <c r="E4" s="33"/>
      <c r="F4" s="32" t="s">
        <v>37</v>
      </c>
      <c r="G4" s="34">
        <v>-30.567222000000001</v>
      </c>
      <c r="H4" s="34">
        <v>-63.652861000000001</v>
      </c>
      <c r="I4" s="33"/>
      <c r="J4" s="32"/>
      <c r="K4" s="33"/>
      <c r="L4" s="33"/>
      <c r="M4" s="33"/>
      <c r="N4" s="33"/>
      <c r="O4" s="33"/>
      <c r="P4" s="33"/>
      <c r="Q4" s="33"/>
      <c r="R4" s="33" t="s">
        <v>38</v>
      </c>
      <c r="S4" s="36" t="s">
        <v>39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40">
        <f t="shared" ref="AH4:AH5" si="0">0/32</f>
        <v>0</v>
      </c>
      <c r="AI4" s="40">
        <f>4/32</f>
        <v>0.125</v>
      </c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</row>
    <row r="5" spans="1:55">
      <c r="A5" s="31">
        <v>20891</v>
      </c>
      <c r="B5" s="46" t="s">
        <v>35</v>
      </c>
      <c r="C5" s="33"/>
      <c r="D5" s="33" t="s">
        <v>43</v>
      </c>
      <c r="E5" s="33"/>
      <c r="F5" s="32" t="s">
        <v>44</v>
      </c>
      <c r="G5" s="34">
        <v>-30.816388888888898</v>
      </c>
      <c r="H5" s="34">
        <v>-63.716944444444401</v>
      </c>
      <c r="I5" s="33"/>
      <c r="J5" s="32"/>
      <c r="K5" s="33"/>
      <c r="L5" s="33"/>
      <c r="M5" s="33"/>
      <c r="N5" s="33"/>
      <c r="O5" s="33"/>
      <c r="P5" s="33"/>
      <c r="Q5" s="33"/>
      <c r="R5" s="33" t="s">
        <v>38</v>
      </c>
      <c r="S5" s="36" t="s">
        <v>39</v>
      </c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40">
        <f t="shared" si="0"/>
        <v>0</v>
      </c>
      <c r="AI5" s="40">
        <f>0/32</f>
        <v>0</v>
      </c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</row>
    <row r="6" spans="1:55">
      <c r="A6" s="31">
        <v>20921</v>
      </c>
      <c r="B6" s="46" t="s">
        <v>35</v>
      </c>
      <c r="C6" s="33"/>
      <c r="D6" s="33" t="s">
        <v>43</v>
      </c>
      <c r="E6" s="33"/>
      <c r="F6" s="32" t="s">
        <v>50</v>
      </c>
      <c r="G6" s="34">
        <v>-30.35295</v>
      </c>
      <c r="H6" s="34">
        <v>-63.943989999999999</v>
      </c>
      <c r="I6" s="33"/>
      <c r="J6" s="32"/>
      <c r="K6" s="33"/>
      <c r="L6" s="33"/>
      <c r="M6" s="33"/>
      <c r="N6" s="33"/>
      <c r="O6" s="33"/>
      <c r="P6" s="33"/>
      <c r="Q6" s="33"/>
      <c r="R6" s="33" t="s">
        <v>38</v>
      </c>
      <c r="S6" s="36" t="s">
        <v>39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40">
        <f t="shared" ref="AH6:AI6" si="1">0/31</f>
        <v>0</v>
      </c>
      <c r="AI6" s="40">
        <f t="shared" si="1"/>
        <v>0</v>
      </c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</row>
    <row r="7" spans="1:55">
      <c r="A7" s="31">
        <v>20927</v>
      </c>
      <c r="B7" s="46" t="s">
        <v>35</v>
      </c>
      <c r="C7" s="33"/>
      <c r="D7" s="33" t="s">
        <v>43</v>
      </c>
      <c r="E7" s="33"/>
      <c r="F7" s="32" t="s">
        <v>69</v>
      </c>
      <c r="G7" s="34">
        <v>-30.98329</v>
      </c>
      <c r="H7" s="34">
        <v>-64.099860000000007</v>
      </c>
      <c r="I7" s="33"/>
      <c r="J7" s="32"/>
      <c r="K7" s="33"/>
      <c r="L7" s="33"/>
      <c r="M7" s="33"/>
      <c r="N7" s="33"/>
      <c r="O7" s="33"/>
      <c r="P7" s="33"/>
      <c r="Q7" s="33"/>
      <c r="R7" s="33" t="s">
        <v>38</v>
      </c>
      <c r="S7" s="36" t="s">
        <v>72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40">
        <f t="shared" ref="AH7:AI7" si="2">0/22</f>
        <v>0</v>
      </c>
      <c r="AI7" s="40">
        <f t="shared" si="2"/>
        <v>0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</row>
    <row r="8" spans="1:55">
      <c r="A8" s="31">
        <v>20929</v>
      </c>
      <c r="B8" s="46" t="s">
        <v>35</v>
      </c>
      <c r="C8" s="33"/>
      <c r="D8" s="33" t="s">
        <v>43</v>
      </c>
      <c r="E8" s="33"/>
      <c r="F8" s="32" t="s">
        <v>81</v>
      </c>
      <c r="G8" s="34">
        <v>-29.9</v>
      </c>
      <c r="H8" s="34">
        <v>-63.71658</v>
      </c>
      <c r="I8" s="33"/>
      <c r="J8" s="32"/>
      <c r="K8" s="33"/>
      <c r="L8" s="33"/>
      <c r="M8" s="33"/>
      <c r="N8" s="33"/>
      <c r="O8" s="33"/>
      <c r="P8" s="33"/>
      <c r="Q8" s="33"/>
      <c r="R8" s="33" t="s">
        <v>38</v>
      </c>
      <c r="S8" s="36" t="s">
        <v>72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40">
        <f>0/45</f>
        <v>0</v>
      </c>
      <c r="AI8" s="40">
        <f>2/45</f>
        <v>4.4444444444444446E-2</v>
      </c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</row>
    <row r="9" spans="1:55">
      <c r="A9" s="31">
        <v>20930</v>
      </c>
      <c r="B9" s="46" t="s">
        <v>35</v>
      </c>
      <c r="C9" s="33"/>
      <c r="D9" s="33" t="s">
        <v>43</v>
      </c>
      <c r="E9" s="33"/>
      <c r="F9" s="32" t="s">
        <v>50</v>
      </c>
      <c r="G9" s="34">
        <v>-30.35295</v>
      </c>
      <c r="H9" s="34">
        <v>-63.943989999999999</v>
      </c>
      <c r="I9" s="33"/>
      <c r="J9" s="32"/>
      <c r="K9" s="33"/>
      <c r="L9" s="33"/>
      <c r="M9" s="33"/>
      <c r="N9" s="33"/>
      <c r="O9" s="33"/>
      <c r="P9" s="33"/>
      <c r="Q9" s="33"/>
      <c r="R9" s="33" t="s">
        <v>38</v>
      </c>
      <c r="S9" s="36" t="s">
        <v>72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40">
        <f>0/47</f>
        <v>0</v>
      </c>
      <c r="AI9" s="40">
        <f>1/47</f>
        <v>2.1276595744680851E-2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</row>
    <row r="10" spans="1:55">
      <c r="A10" s="31">
        <v>21203</v>
      </c>
      <c r="B10" s="46" t="s">
        <v>35</v>
      </c>
      <c r="C10" s="33"/>
      <c r="D10" s="33" t="s">
        <v>43</v>
      </c>
      <c r="E10" s="33"/>
      <c r="F10" s="32" t="s">
        <v>106</v>
      </c>
      <c r="G10" s="53">
        <v>-34.137303000000003</v>
      </c>
      <c r="H10" s="53">
        <v>-63.405900000000003</v>
      </c>
      <c r="I10" s="33"/>
      <c r="J10" s="32"/>
      <c r="K10" s="33"/>
      <c r="L10" s="33"/>
      <c r="M10" s="33"/>
      <c r="N10" s="33"/>
      <c r="O10" s="33"/>
      <c r="P10" s="33"/>
      <c r="Q10" s="33"/>
      <c r="R10" s="33" t="s">
        <v>38</v>
      </c>
      <c r="S10" s="36" t="s">
        <v>112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40">
        <f t="shared" ref="AH10:AI10" si="3">0/35</f>
        <v>0</v>
      </c>
      <c r="AI10" s="40">
        <f t="shared" si="3"/>
        <v>0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</row>
    <row r="11" spans="1:55">
      <c r="A11" s="31">
        <v>21208</v>
      </c>
      <c r="B11" s="46" t="s">
        <v>35</v>
      </c>
      <c r="C11" s="33"/>
      <c r="D11" s="33" t="s">
        <v>43</v>
      </c>
      <c r="E11" s="33"/>
      <c r="F11" s="32" t="s">
        <v>118</v>
      </c>
      <c r="G11" s="54">
        <v>-30.562379</v>
      </c>
      <c r="H11" s="54">
        <v>-63.994290999999997</v>
      </c>
      <c r="I11" s="33"/>
      <c r="J11" s="32"/>
      <c r="K11" s="33"/>
      <c r="L11" s="33"/>
      <c r="M11" s="33"/>
      <c r="N11" s="33"/>
      <c r="O11" s="33"/>
      <c r="P11" s="33"/>
      <c r="Q11" s="33"/>
      <c r="R11" s="33" t="s">
        <v>38</v>
      </c>
      <c r="S11" s="36" t="s">
        <v>122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40">
        <f t="shared" ref="AH11:AI11" si="4">0/33</f>
        <v>0</v>
      </c>
      <c r="AI11" s="40">
        <f t="shared" si="4"/>
        <v>0</v>
      </c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</row>
    <row r="12" spans="1:55">
      <c r="A12" s="31">
        <v>21209</v>
      </c>
      <c r="B12" s="46" t="s">
        <v>35</v>
      </c>
      <c r="C12" s="33"/>
      <c r="D12" s="33" t="s">
        <v>43</v>
      </c>
      <c r="E12" s="33"/>
      <c r="F12" s="32" t="s">
        <v>128</v>
      </c>
      <c r="G12" s="53">
        <v>-31.245333299999999</v>
      </c>
      <c r="H12" s="53">
        <v>-64.205416600000007</v>
      </c>
      <c r="I12" s="33"/>
      <c r="J12" s="32"/>
      <c r="K12" s="33"/>
      <c r="L12" s="33"/>
      <c r="M12" s="33"/>
      <c r="N12" s="33"/>
      <c r="O12" s="33"/>
      <c r="P12" s="33"/>
      <c r="Q12" s="33"/>
      <c r="R12" s="33" t="s">
        <v>38</v>
      </c>
      <c r="S12" s="36" t="s">
        <v>122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40">
        <f t="shared" ref="AH12:AI12" si="5">0/31</f>
        <v>0</v>
      </c>
      <c r="AI12" s="40">
        <f t="shared" si="5"/>
        <v>0</v>
      </c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</row>
    <row r="13" spans="1:55">
      <c r="A13" s="31">
        <v>21210</v>
      </c>
      <c r="B13" s="46" t="s">
        <v>35</v>
      </c>
      <c r="C13" s="33"/>
      <c r="D13" s="33" t="s">
        <v>43</v>
      </c>
      <c r="E13" s="33"/>
      <c r="F13" s="32" t="s">
        <v>128</v>
      </c>
      <c r="G13" s="53">
        <v>-31.245333299999999</v>
      </c>
      <c r="H13" s="53">
        <v>-64.205416600000007</v>
      </c>
      <c r="I13" s="33"/>
      <c r="J13" s="32"/>
      <c r="K13" s="33"/>
      <c r="L13" s="33"/>
      <c r="M13" s="33"/>
      <c r="N13" s="33"/>
      <c r="O13" s="33"/>
      <c r="P13" s="33"/>
      <c r="Q13" s="33"/>
      <c r="R13" s="33" t="s">
        <v>38</v>
      </c>
      <c r="S13" s="36" t="s">
        <v>122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40">
        <f t="shared" ref="AH13:AI13" si="6">0/57</f>
        <v>0</v>
      </c>
      <c r="AI13" s="40">
        <f t="shared" si="6"/>
        <v>0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</row>
    <row r="14" spans="1:55">
      <c r="A14" s="31">
        <v>21217</v>
      </c>
      <c r="B14" s="46" t="s">
        <v>35</v>
      </c>
      <c r="C14" s="33"/>
      <c r="D14" s="33" t="s">
        <v>43</v>
      </c>
      <c r="E14" s="33"/>
      <c r="F14" s="32" t="s">
        <v>117</v>
      </c>
      <c r="G14" s="34">
        <v>-30.86656</v>
      </c>
      <c r="H14" s="34">
        <v>-64.096260000000001</v>
      </c>
      <c r="I14" s="33"/>
      <c r="J14" s="32"/>
      <c r="K14" s="33"/>
      <c r="L14" s="33"/>
      <c r="M14" s="33"/>
      <c r="N14" s="33"/>
      <c r="O14" s="33"/>
      <c r="P14" s="33"/>
      <c r="Q14" s="33"/>
      <c r="R14" s="33" t="s">
        <v>38</v>
      </c>
      <c r="S14" s="36" t="s">
        <v>146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40">
        <f t="shared" ref="AH14:AI14" si="7">0/33</f>
        <v>0</v>
      </c>
      <c r="AI14" s="40">
        <f t="shared" si="7"/>
        <v>0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</row>
    <row r="15" spans="1:55">
      <c r="A15" s="31">
        <v>21218</v>
      </c>
      <c r="B15" s="46" t="s">
        <v>35</v>
      </c>
      <c r="C15" s="33"/>
      <c r="D15" s="33" t="s">
        <v>43</v>
      </c>
      <c r="E15" s="33"/>
      <c r="F15" s="32" t="s">
        <v>117</v>
      </c>
      <c r="G15" s="34">
        <v>-30.86656</v>
      </c>
      <c r="H15" s="34">
        <v>-64.096260000000001</v>
      </c>
      <c r="I15" s="33"/>
      <c r="J15" s="32"/>
      <c r="K15" s="33"/>
      <c r="L15" s="33"/>
      <c r="M15" s="33"/>
      <c r="N15" s="33"/>
      <c r="O15" s="33"/>
      <c r="P15" s="33"/>
      <c r="Q15" s="33"/>
      <c r="R15" s="33" t="s">
        <v>38</v>
      </c>
      <c r="S15" s="36" t="s">
        <v>146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40">
        <f>0/77</f>
        <v>0</v>
      </c>
      <c r="AI15" s="40">
        <f>4/77</f>
        <v>5.1948051948051951E-2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</row>
    <row r="16" spans="1:55">
      <c r="A16" s="31">
        <v>21219</v>
      </c>
      <c r="B16" s="46" t="s">
        <v>35</v>
      </c>
      <c r="C16" s="33"/>
      <c r="D16" s="33" t="s">
        <v>43</v>
      </c>
      <c r="E16" s="33"/>
      <c r="F16" s="32" t="s">
        <v>117</v>
      </c>
      <c r="G16" s="34">
        <v>-30.86656</v>
      </c>
      <c r="H16" s="34">
        <v>-64.096260000000001</v>
      </c>
      <c r="I16" s="33"/>
      <c r="J16" s="32"/>
      <c r="K16" s="33"/>
      <c r="L16" s="33"/>
      <c r="M16" s="33"/>
      <c r="N16" s="33"/>
      <c r="O16" s="33"/>
      <c r="P16" s="33"/>
      <c r="Q16" s="33"/>
      <c r="R16" s="33" t="s">
        <v>38</v>
      </c>
      <c r="S16" s="36" t="s">
        <v>168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40">
        <f t="shared" ref="AH16:AI16" si="8">0/33</f>
        <v>0</v>
      </c>
      <c r="AI16" s="40">
        <f t="shared" si="8"/>
        <v>0</v>
      </c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</row>
    <row r="17" spans="1:55">
      <c r="A17" s="31">
        <v>21220</v>
      </c>
      <c r="B17" s="46" t="s">
        <v>35</v>
      </c>
      <c r="C17" s="33"/>
      <c r="D17" s="33" t="s">
        <v>43</v>
      </c>
      <c r="E17" s="33"/>
      <c r="F17" s="32" t="s">
        <v>169</v>
      </c>
      <c r="G17" s="34">
        <v>-31.1358</v>
      </c>
      <c r="H17" s="34">
        <v>-64.133300000000006</v>
      </c>
      <c r="I17" s="33"/>
      <c r="J17" s="32"/>
      <c r="K17" s="33"/>
      <c r="L17" s="33"/>
      <c r="M17" s="33"/>
      <c r="N17" s="33"/>
      <c r="O17" s="33"/>
      <c r="P17" s="33"/>
      <c r="Q17" s="33"/>
      <c r="R17" s="33" t="s">
        <v>38</v>
      </c>
      <c r="S17" s="36" t="s">
        <v>168</v>
      </c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40">
        <f t="shared" ref="AH17:AI17" si="9">0/34</f>
        <v>0</v>
      </c>
      <c r="AI17" s="40">
        <f t="shared" si="9"/>
        <v>0</v>
      </c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</row>
    <row r="18" spans="1:55" ht="12.75">
      <c r="A18" s="31">
        <v>21221</v>
      </c>
      <c r="B18" s="46" t="s">
        <v>35</v>
      </c>
      <c r="C18" s="33"/>
      <c r="D18" s="33" t="s">
        <v>43</v>
      </c>
      <c r="E18" s="33"/>
      <c r="F18" s="32" t="s">
        <v>171</v>
      </c>
      <c r="G18" s="53">
        <v>-32.843584999999997</v>
      </c>
      <c r="H18" s="53">
        <v>-64.356030000000004</v>
      </c>
      <c r="I18" s="33"/>
      <c r="J18" s="32"/>
      <c r="K18" s="33"/>
      <c r="L18" s="33"/>
      <c r="M18" s="33"/>
      <c r="N18" s="33"/>
      <c r="O18" s="33"/>
      <c r="P18" s="33"/>
      <c r="Q18" s="33"/>
      <c r="R18" s="33" t="s">
        <v>38</v>
      </c>
      <c r="S18" s="36" t="s">
        <v>172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40">
        <f>1/30</f>
        <v>3.3333333333333333E-2</v>
      </c>
      <c r="AI18" s="40">
        <f>0/30</f>
        <v>0</v>
      </c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</row>
    <row r="19" spans="1:55" ht="12.75">
      <c r="A19" s="31">
        <v>21222</v>
      </c>
      <c r="B19" s="46" t="s">
        <v>35</v>
      </c>
      <c r="C19" s="33"/>
      <c r="D19" s="33" t="s">
        <v>43</v>
      </c>
      <c r="E19" s="33"/>
      <c r="F19" s="32" t="s">
        <v>174</v>
      </c>
      <c r="G19" s="53">
        <v>-32.742308000000001</v>
      </c>
      <c r="H19" s="53">
        <v>-64.347905999999995</v>
      </c>
      <c r="I19" s="33"/>
      <c r="J19" s="32"/>
      <c r="K19" s="33"/>
      <c r="L19" s="33"/>
      <c r="M19" s="33"/>
      <c r="N19" s="33"/>
      <c r="O19" s="33"/>
      <c r="P19" s="33"/>
      <c r="Q19" s="33"/>
      <c r="R19" s="33" t="s">
        <v>38</v>
      </c>
      <c r="S19" s="36" t="s">
        <v>172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40">
        <f>1/33</f>
        <v>3.0303030303030304E-2</v>
      </c>
      <c r="AI19" s="40">
        <f>0/33</f>
        <v>0</v>
      </c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</row>
    <row r="20" spans="1:55" ht="12.75">
      <c r="A20" s="31">
        <v>21223</v>
      </c>
      <c r="B20" s="46" t="s">
        <v>35</v>
      </c>
      <c r="C20" s="33"/>
      <c r="D20" s="33" t="s">
        <v>43</v>
      </c>
      <c r="E20" s="33"/>
      <c r="F20" s="59" t="s">
        <v>176</v>
      </c>
      <c r="G20" s="34">
        <v>-33.807499999999997</v>
      </c>
      <c r="H20" s="34">
        <v>-64.430269999999993</v>
      </c>
      <c r="I20" s="33"/>
      <c r="J20" s="32"/>
      <c r="K20" s="33"/>
      <c r="L20" s="33"/>
      <c r="M20" s="33"/>
      <c r="N20" s="33"/>
      <c r="O20" s="33"/>
      <c r="P20" s="33"/>
      <c r="Q20" s="33"/>
      <c r="R20" s="33" t="s">
        <v>38</v>
      </c>
      <c r="S20" s="36" t="s">
        <v>172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40">
        <f>0/29</f>
        <v>0</v>
      </c>
      <c r="AI20" s="40">
        <f>1/29</f>
        <v>3.4482758620689655E-2</v>
      </c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</row>
    <row r="21" spans="1:55" ht="12.75">
      <c r="A21" s="31">
        <v>21224</v>
      </c>
      <c r="B21" s="46" t="s">
        <v>35</v>
      </c>
      <c r="C21" s="33"/>
      <c r="D21" s="33" t="s">
        <v>43</v>
      </c>
      <c r="E21" s="33"/>
      <c r="F21" s="32" t="s">
        <v>178</v>
      </c>
      <c r="G21" s="34">
        <v>-33.328611000000002</v>
      </c>
      <c r="H21" s="34">
        <v>-64.421110999999996</v>
      </c>
      <c r="I21" s="33"/>
      <c r="J21" s="32"/>
      <c r="K21" s="33"/>
      <c r="L21" s="33"/>
      <c r="M21" s="33"/>
      <c r="N21" s="33"/>
      <c r="O21" s="33"/>
      <c r="P21" s="33"/>
      <c r="Q21" s="33"/>
      <c r="R21" s="33" t="s">
        <v>38</v>
      </c>
      <c r="S21" s="36" t="s">
        <v>172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40">
        <f t="shared" ref="AH21:AI21" si="10">0/31</f>
        <v>0</v>
      </c>
      <c r="AI21" s="40">
        <f t="shared" si="10"/>
        <v>0</v>
      </c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</row>
    <row r="22" spans="1:55" ht="12.75">
      <c r="A22" s="31">
        <v>21227</v>
      </c>
      <c r="B22" s="46" t="s">
        <v>35</v>
      </c>
      <c r="C22" s="33"/>
      <c r="D22" s="33" t="s">
        <v>43</v>
      </c>
      <c r="E22" s="33"/>
      <c r="F22" s="32" t="s">
        <v>162</v>
      </c>
      <c r="G22" s="34">
        <v>-32.662500000000001</v>
      </c>
      <c r="H22" s="34">
        <v>-64.361099999999993</v>
      </c>
      <c r="I22" s="33"/>
      <c r="J22" s="32"/>
      <c r="K22" s="33"/>
      <c r="L22" s="33"/>
      <c r="M22" s="33"/>
      <c r="N22" s="33"/>
      <c r="O22" s="33"/>
      <c r="P22" s="33"/>
      <c r="Q22" s="33"/>
      <c r="R22" s="33" t="s">
        <v>38</v>
      </c>
      <c r="S22" s="36" t="s">
        <v>172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40">
        <f t="shared" ref="AH22:AI22" si="11">0/37</f>
        <v>0</v>
      </c>
      <c r="AI22" s="40">
        <f t="shared" si="11"/>
        <v>0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</row>
    <row r="23" spans="1:55" ht="12.75">
      <c r="A23" s="31">
        <v>21229</v>
      </c>
      <c r="B23" s="46" t="s">
        <v>35</v>
      </c>
      <c r="C23" s="33"/>
      <c r="D23" s="33" t="s">
        <v>43</v>
      </c>
      <c r="E23" s="33"/>
      <c r="F23" s="32" t="s">
        <v>80</v>
      </c>
      <c r="G23" s="34">
        <v>-32.103059999999999</v>
      </c>
      <c r="H23" s="34">
        <v>-64.328860000000006</v>
      </c>
      <c r="I23" s="33"/>
      <c r="J23" s="32"/>
      <c r="K23" s="33"/>
      <c r="L23" s="33"/>
      <c r="M23" s="33"/>
      <c r="N23" s="33"/>
      <c r="O23" s="33"/>
      <c r="P23" s="33"/>
      <c r="Q23" s="33"/>
      <c r="R23" s="33" t="s">
        <v>38</v>
      </c>
      <c r="S23" s="36" t="s">
        <v>172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40">
        <f t="shared" ref="AH23:AI23" si="12">0/25</f>
        <v>0</v>
      </c>
      <c r="AI23" s="40">
        <f t="shared" si="12"/>
        <v>0</v>
      </c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</row>
    <row r="24" spans="1:55" ht="12.75">
      <c r="A24" s="31">
        <v>21231</v>
      </c>
      <c r="B24" s="46" t="s">
        <v>35</v>
      </c>
      <c r="C24" s="33"/>
      <c r="D24" s="33" t="s">
        <v>43</v>
      </c>
      <c r="E24" s="33"/>
      <c r="F24" s="32" t="s">
        <v>182</v>
      </c>
      <c r="G24" s="53">
        <v>-33.058055500000002</v>
      </c>
      <c r="H24" s="53">
        <v>-64.339721999999995</v>
      </c>
      <c r="I24" s="33"/>
      <c r="J24" s="32"/>
      <c r="K24" s="33"/>
      <c r="L24" s="33"/>
      <c r="M24" s="33"/>
      <c r="N24" s="33"/>
      <c r="O24" s="33"/>
      <c r="P24" s="33"/>
      <c r="Q24" s="33"/>
      <c r="R24" s="33" t="s">
        <v>38</v>
      </c>
      <c r="S24" s="36" t="s">
        <v>172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40">
        <f>0/30</f>
        <v>0</v>
      </c>
      <c r="AI24" s="40">
        <f>1/30</f>
        <v>3.3333333333333333E-2</v>
      </c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</row>
    <row r="25" spans="1:55" ht="12.75">
      <c r="A25" s="31">
        <v>21248</v>
      </c>
      <c r="B25" s="46" t="s">
        <v>35</v>
      </c>
      <c r="C25" s="33"/>
      <c r="D25" s="33" t="s">
        <v>43</v>
      </c>
      <c r="E25" s="33"/>
      <c r="F25" s="59" t="s">
        <v>81</v>
      </c>
      <c r="G25" s="53">
        <v>-29.9</v>
      </c>
      <c r="H25" s="53">
        <v>-63.71658</v>
      </c>
      <c r="I25" s="33"/>
      <c r="J25" s="32"/>
      <c r="K25" s="33"/>
      <c r="L25" s="33"/>
      <c r="M25" s="33"/>
      <c r="N25" s="33"/>
      <c r="O25" s="33"/>
      <c r="P25" s="33"/>
      <c r="Q25" s="33"/>
      <c r="R25" s="33" t="s">
        <v>38</v>
      </c>
      <c r="S25" s="36" t="s">
        <v>184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40">
        <f t="shared" ref="AH25:AI25" si="13">0/31</f>
        <v>0</v>
      </c>
      <c r="AI25" s="40">
        <f t="shared" si="13"/>
        <v>0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</row>
    <row r="26" spans="1:55" ht="12.75">
      <c r="A26" s="31">
        <v>21249</v>
      </c>
      <c r="B26" s="46" t="s">
        <v>35</v>
      </c>
      <c r="C26" s="33"/>
      <c r="D26" s="33" t="s">
        <v>43</v>
      </c>
      <c r="E26" s="33"/>
      <c r="F26" s="32" t="s">
        <v>186</v>
      </c>
      <c r="G26" s="53">
        <v>-30.11439</v>
      </c>
      <c r="H26" s="53">
        <v>-63.839770000000001</v>
      </c>
      <c r="I26" s="33"/>
      <c r="J26" s="32"/>
      <c r="K26" s="33"/>
      <c r="L26" s="33"/>
      <c r="M26" s="33"/>
      <c r="N26" s="33"/>
      <c r="O26" s="33"/>
      <c r="P26" s="33"/>
      <c r="Q26" s="33"/>
      <c r="R26" s="33" t="s">
        <v>38</v>
      </c>
      <c r="S26" s="36" t="s">
        <v>184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40">
        <f>0/21</f>
        <v>0</v>
      </c>
      <c r="AI26" s="40">
        <f>1/21</f>
        <v>4.7619047619047616E-2</v>
      </c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</row>
    <row r="27" spans="1:55" ht="12.75">
      <c r="A27" s="31">
        <v>21257</v>
      </c>
      <c r="B27" s="46" t="s">
        <v>35</v>
      </c>
      <c r="C27" s="33"/>
      <c r="D27" s="33" t="s">
        <v>43</v>
      </c>
      <c r="E27" s="33"/>
      <c r="F27" s="32" t="s">
        <v>187</v>
      </c>
      <c r="G27" s="34">
        <v>-31.928160999999999</v>
      </c>
      <c r="H27" s="34">
        <v>-63.677492999999998</v>
      </c>
      <c r="I27" s="33"/>
      <c r="J27" s="32"/>
      <c r="K27" s="33"/>
      <c r="L27" s="33"/>
      <c r="M27" s="33"/>
      <c r="N27" s="33"/>
      <c r="O27" s="33"/>
      <c r="P27" s="33"/>
      <c r="Q27" s="33"/>
      <c r="R27" s="33" t="s">
        <v>38</v>
      </c>
      <c r="S27" s="36" t="s">
        <v>189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40">
        <f t="shared" ref="AH27:AI27" si="14">0/33</f>
        <v>0</v>
      </c>
      <c r="AI27" s="40">
        <f t="shared" si="14"/>
        <v>0</v>
      </c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</row>
    <row r="28" spans="1:55" ht="12.75">
      <c r="A28" s="31">
        <v>21258</v>
      </c>
      <c r="B28" s="46" t="s">
        <v>35</v>
      </c>
      <c r="C28" s="33"/>
      <c r="D28" s="33" t="s">
        <v>43</v>
      </c>
      <c r="E28" s="33"/>
      <c r="F28" s="32" t="s">
        <v>190</v>
      </c>
      <c r="G28" s="34">
        <v>-32.163282000000002</v>
      </c>
      <c r="H28" s="34">
        <v>-63.475797999999998</v>
      </c>
      <c r="I28" s="33"/>
      <c r="J28" s="32"/>
      <c r="K28" s="33"/>
      <c r="L28" s="33"/>
      <c r="M28" s="33"/>
      <c r="N28" s="33"/>
      <c r="O28" s="33"/>
      <c r="P28" s="33"/>
      <c r="Q28" s="33"/>
      <c r="R28" s="33" t="s">
        <v>38</v>
      </c>
      <c r="S28" s="36" t="s">
        <v>189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40">
        <f t="shared" ref="AH28:AI28" si="15">0/33</f>
        <v>0</v>
      </c>
      <c r="AI28" s="40">
        <f t="shared" si="15"/>
        <v>0</v>
      </c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29" spans="1:55" ht="12.75">
      <c r="A29" s="31">
        <v>21349</v>
      </c>
      <c r="B29" s="46" t="s">
        <v>35</v>
      </c>
      <c r="C29" s="33"/>
      <c r="D29" s="33" t="s">
        <v>43</v>
      </c>
      <c r="E29" s="33"/>
      <c r="F29" s="32" t="s">
        <v>192</v>
      </c>
      <c r="G29" s="34">
        <v>-33.156388888888898</v>
      </c>
      <c r="H29" s="34">
        <v>-63.28</v>
      </c>
      <c r="I29" s="33"/>
      <c r="J29" s="32"/>
      <c r="K29" s="33"/>
      <c r="L29" s="33"/>
      <c r="M29" s="33"/>
      <c r="N29" s="33"/>
      <c r="O29" s="33"/>
      <c r="P29" s="33"/>
      <c r="Q29" s="33"/>
      <c r="R29" s="33" t="s">
        <v>38</v>
      </c>
      <c r="S29" s="36" t="s">
        <v>193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40">
        <f t="shared" ref="AH29:AI29" si="16">0/26</f>
        <v>0</v>
      </c>
      <c r="AI29" s="40">
        <f t="shared" si="16"/>
        <v>0</v>
      </c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</row>
    <row r="30" spans="1:55" ht="12.75">
      <c r="A30" s="31">
        <v>21350</v>
      </c>
      <c r="B30" s="46" t="s">
        <v>35</v>
      </c>
      <c r="C30" s="33"/>
      <c r="D30" s="33" t="s">
        <v>43</v>
      </c>
      <c r="E30" s="33"/>
      <c r="F30" s="32" t="s">
        <v>192</v>
      </c>
      <c r="G30" s="34">
        <v>-33.156388888888898</v>
      </c>
      <c r="H30" s="34">
        <v>-63.28</v>
      </c>
      <c r="I30" s="33"/>
      <c r="J30" s="32"/>
      <c r="K30" s="33"/>
      <c r="L30" s="33"/>
      <c r="M30" s="33"/>
      <c r="N30" s="33"/>
      <c r="O30" s="33"/>
      <c r="P30" s="33"/>
      <c r="Q30" s="33"/>
      <c r="R30" s="33" t="s">
        <v>38</v>
      </c>
      <c r="S30" s="36" t="s">
        <v>193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40">
        <f>0/26</f>
        <v>0</v>
      </c>
      <c r="AI30" s="40">
        <f>2/26</f>
        <v>7.6923076923076927E-2</v>
      </c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</row>
    <row r="31" spans="1:55" ht="12.75">
      <c r="A31" s="31">
        <v>21351</v>
      </c>
      <c r="B31" s="46" t="s">
        <v>35</v>
      </c>
      <c r="C31" s="33"/>
      <c r="D31" s="33" t="s">
        <v>43</v>
      </c>
      <c r="E31" s="33"/>
      <c r="F31" s="59" t="s">
        <v>196</v>
      </c>
      <c r="G31" s="34">
        <v>-34.010033</v>
      </c>
      <c r="H31" s="34">
        <v>-63.959180000000003</v>
      </c>
      <c r="I31" s="33"/>
      <c r="J31" s="32"/>
      <c r="K31" s="33"/>
      <c r="L31" s="33"/>
      <c r="M31" s="33"/>
      <c r="N31" s="33"/>
      <c r="O31" s="33"/>
      <c r="P31" s="33"/>
      <c r="Q31" s="33"/>
      <c r="R31" s="33" t="s">
        <v>38</v>
      </c>
      <c r="S31" s="36" t="s">
        <v>193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40">
        <f>0/32</f>
        <v>0</v>
      </c>
      <c r="AI31" s="40">
        <f>3/32</f>
        <v>9.375E-2</v>
      </c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</row>
    <row r="32" spans="1:55" ht="12.75">
      <c r="A32" s="31">
        <v>21352</v>
      </c>
      <c r="B32" s="46" t="s">
        <v>35</v>
      </c>
      <c r="C32" s="33"/>
      <c r="D32" s="33" t="s">
        <v>43</v>
      </c>
      <c r="E32" s="33"/>
      <c r="F32" s="32" t="s">
        <v>77</v>
      </c>
      <c r="G32" s="53">
        <v>-33.922600000000003</v>
      </c>
      <c r="H32" s="53">
        <v>-64.402699999999996</v>
      </c>
      <c r="I32" s="33"/>
      <c r="J32" s="32"/>
      <c r="K32" s="33"/>
      <c r="L32" s="33"/>
      <c r="M32" s="33"/>
      <c r="N32" s="33"/>
      <c r="O32" s="33"/>
      <c r="P32" s="33"/>
      <c r="Q32" s="33"/>
      <c r="R32" s="33" t="s">
        <v>38</v>
      </c>
      <c r="S32" s="36" t="s">
        <v>193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40">
        <f>0/33</f>
        <v>0</v>
      </c>
      <c r="AI32" s="40">
        <f>16/33</f>
        <v>0.48484848484848486</v>
      </c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</row>
    <row r="33" spans="1:55" ht="12.75">
      <c r="A33" s="31">
        <v>21353</v>
      </c>
      <c r="B33" s="46" t="s">
        <v>35</v>
      </c>
      <c r="C33" s="33"/>
      <c r="D33" s="33" t="s">
        <v>43</v>
      </c>
      <c r="E33" s="33"/>
      <c r="F33" s="32" t="s">
        <v>126</v>
      </c>
      <c r="G33" s="34">
        <v>-34.835724999999996</v>
      </c>
      <c r="H33" s="34">
        <v>-64.394991000000005</v>
      </c>
      <c r="I33" s="33"/>
      <c r="J33" s="32"/>
      <c r="K33" s="33"/>
      <c r="L33" s="33"/>
      <c r="M33" s="33"/>
      <c r="N33" s="33"/>
      <c r="O33" s="33"/>
      <c r="P33" s="33"/>
      <c r="Q33" s="33"/>
      <c r="R33" s="33" t="s">
        <v>38</v>
      </c>
      <c r="S33" s="36" t="s">
        <v>193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40">
        <f t="shared" ref="AH33:AH34" si="17">0/31</f>
        <v>0</v>
      </c>
      <c r="AI33" s="40">
        <f>4/31</f>
        <v>0.12903225806451613</v>
      </c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</row>
    <row r="34" spans="1:55" ht="12.75">
      <c r="A34" s="31">
        <v>21355</v>
      </c>
      <c r="B34" s="46" t="s">
        <v>35</v>
      </c>
      <c r="C34" s="33"/>
      <c r="D34" s="33" t="s">
        <v>43</v>
      </c>
      <c r="E34" s="33"/>
      <c r="F34" s="32" t="s">
        <v>199</v>
      </c>
      <c r="G34" s="34">
        <v>-33.510777779999998</v>
      </c>
      <c r="H34" s="34">
        <v>-64.418583330000004</v>
      </c>
      <c r="I34" s="33"/>
      <c r="J34" s="33"/>
      <c r="K34" s="33"/>
      <c r="L34" s="33"/>
      <c r="M34" s="33"/>
      <c r="N34" s="33"/>
      <c r="O34" s="33"/>
      <c r="P34" s="33"/>
      <c r="Q34" s="33"/>
      <c r="R34" s="33" t="s">
        <v>38</v>
      </c>
      <c r="S34" s="36" t="s">
        <v>200</v>
      </c>
      <c r="T34" s="32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40">
        <f t="shared" si="17"/>
        <v>0</v>
      </c>
      <c r="AI34" s="40">
        <f>2/31</f>
        <v>6.4516129032258063E-2</v>
      </c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</row>
    <row r="35" spans="1:55" ht="12.75">
      <c r="A35" s="31">
        <v>21356</v>
      </c>
      <c r="B35" s="46" t="s">
        <v>35</v>
      </c>
      <c r="C35" s="33"/>
      <c r="D35" s="33" t="s">
        <v>43</v>
      </c>
      <c r="E35" s="33"/>
      <c r="F35" s="59" t="s">
        <v>169</v>
      </c>
      <c r="G35" s="53">
        <v>-31.1358</v>
      </c>
      <c r="H35" s="53">
        <v>-64.133300000000006</v>
      </c>
      <c r="I35" s="33"/>
      <c r="J35" s="33"/>
      <c r="K35" s="33"/>
      <c r="L35" s="33"/>
      <c r="M35" s="33"/>
      <c r="N35" s="33"/>
      <c r="O35" s="33"/>
      <c r="P35" s="33"/>
      <c r="Q35" s="33"/>
      <c r="R35" s="33" t="s">
        <v>38</v>
      </c>
      <c r="S35" s="36" t="s">
        <v>202</v>
      </c>
      <c r="T35" s="32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40">
        <f>0/37</f>
        <v>0</v>
      </c>
      <c r="AI35" s="40">
        <f>1/37</f>
        <v>2.7027027027027029E-2</v>
      </c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</row>
    <row r="36" spans="1:55" ht="15">
      <c r="A36" s="60">
        <v>21434</v>
      </c>
      <c r="B36" s="33" t="s">
        <v>40</v>
      </c>
      <c r="C36" s="33"/>
      <c r="D36" s="47" t="s">
        <v>42</v>
      </c>
      <c r="E36" s="33"/>
      <c r="F36" s="61" t="s">
        <v>162</v>
      </c>
      <c r="G36" s="62">
        <v>-32.662500000000001</v>
      </c>
      <c r="H36" s="62">
        <v>-64.361099999999993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63" t="s">
        <v>163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0"/>
      <c r="AJ36" s="61">
        <v>0</v>
      </c>
      <c r="AK36" s="61">
        <v>0</v>
      </c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</row>
    <row r="37" spans="1:55" ht="15">
      <c r="A37" s="60">
        <v>21435</v>
      </c>
      <c r="B37" s="43" t="s">
        <v>40</v>
      </c>
      <c r="C37" s="33"/>
      <c r="D37" s="47" t="s">
        <v>42</v>
      </c>
      <c r="E37" s="33"/>
      <c r="F37" s="61" t="s">
        <v>165</v>
      </c>
      <c r="G37" s="62">
        <v>-30.988440000000001</v>
      </c>
      <c r="H37" s="62">
        <v>-64.491680000000002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63" t="s">
        <v>166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0"/>
      <c r="AJ37" s="61">
        <v>0</v>
      </c>
      <c r="AK37" s="61">
        <v>0</v>
      </c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</row>
    <row r="38" spans="1:55" ht="12.75">
      <c r="A38" s="31">
        <v>21439</v>
      </c>
      <c r="B38" s="32" t="s">
        <v>40</v>
      </c>
      <c r="C38" s="33"/>
      <c r="D38" s="33" t="s">
        <v>43</v>
      </c>
      <c r="E38" s="33"/>
      <c r="F38" s="32" t="s">
        <v>117</v>
      </c>
      <c r="G38" s="64">
        <v>-30.86656</v>
      </c>
      <c r="H38" s="64">
        <v>-64.096260000000001</v>
      </c>
      <c r="I38" s="33"/>
      <c r="J38" s="33"/>
      <c r="K38" s="33"/>
      <c r="L38" s="33"/>
      <c r="M38" s="33"/>
      <c r="N38" s="33"/>
      <c r="O38" s="33"/>
      <c r="P38" s="33"/>
      <c r="Q38" s="33"/>
      <c r="R38" s="33" t="s">
        <v>38</v>
      </c>
      <c r="S38" s="32" t="s">
        <v>206</v>
      </c>
      <c r="T38" s="32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40">
        <f>0/30</f>
        <v>0</v>
      </c>
      <c r="AI38" s="40">
        <f>1/30</f>
        <v>3.3333333333333333E-2</v>
      </c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</row>
    <row r="39" spans="1:55" ht="12.75">
      <c r="A39" s="31">
        <v>21440</v>
      </c>
      <c r="B39" s="46" t="s">
        <v>40</v>
      </c>
      <c r="C39" s="33"/>
      <c r="D39" s="33" t="s">
        <v>43</v>
      </c>
      <c r="E39" s="33"/>
      <c r="F39" s="32" t="s">
        <v>117</v>
      </c>
      <c r="G39" s="64">
        <v>-30.86656</v>
      </c>
      <c r="H39" s="64">
        <v>-64.096260000000001</v>
      </c>
      <c r="I39" s="33"/>
      <c r="J39" s="33"/>
      <c r="K39" s="33"/>
      <c r="L39" s="33"/>
      <c r="M39" s="33"/>
      <c r="N39" s="33"/>
      <c r="O39" s="33"/>
      <c r="P39" s="33"/>
      <c r="Q39" s="33"/>
      <c r="R39" s="33" t="s">
        <v>38</v>
      </c>
      <c r="S39" s="32" t="s">
        <v>206</v>
      </c>
      <c r="T39" s="32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40">
        <f t="shared" ref="AH39:AH40" si="18">0/27</f>
        <v>0</v>
      </c>
      <c r="AI39" s="40">
        <f>7/27</f>
        <v>0.25925925925925924</v>
      </c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</row>
    <row r="40" spans="1:55" ht="12.75">
      <c r="A40" s="31">
        <v>21442</v>
      </c>
      <c r="B40" s="46" t="s">
        <v>40</v>
      </c>
      <c r="C40" s="33"/>
      <c r="D40" s="33" t="s">
        <v>43</v>
      </c>
      <c r="E40" s="33"/>
      <c r="F40" s="32" t="s">
        <v>209</v>
      </c>
      <c r="G40" s="64">
        <v>-32.625784000000003</v>
      </c>
      <c r="H40" s="64">
        <v>-62.733294999999998</v>
      </c>
      <c r="I40" s="33"/>
      <c r="J40" s="33"/>
      <c r="K40" s="33"/>
      <c r="L40" s="33"/>
      <c r="M40" s="33"/>
      <c r="N40" s="33"/>
      <c r="O40" s="33"/>
      <c r="P40" s="33"/>
      <c r="Q40" s="33"/>
      <c r="R40" s="33" t="s">
        <v>38</v>
      </c>
      <c r="S40" s="32" t="s">
        <v>210</v>
      </c>
      <c r="T40" s="32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40">
        <f t="shared" si="18"/>
        <v>0</v>
      </c>
      <c r="AI40" s="40">
        <f>0/27</f>
        <v>0</v>
      </c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</row>
    <row r="41" spans="1:55" ht="15">
      <c r="A41" s="31">
        <v>21452</v>
      </c>
      <c r="B41" s="32" t="s">
        <v>40</v>
      </c>
      <c r="C41" s="33"/>
      <c r="D41" s="33" t="s">
        <v>43</v>
      </c>
      <c r="E41" s="33"/>
      <c r="F41" s="61" t="s">
        <v>48</v>
      </c>
      <c r="G41" s="64">
        <v>-32.69838</v>
      </c>
      <c r="H41" s="64">
        <v>-62.105879999999999</v>
      </c>
      <c r="I41" s="33"/>
      <c r="J41" s="33"/>
      <c r="K41" s="33"/>
      <c r="L41" s="33"/>
      <c r="M41" s="33"/>
      <c r="N41" s="33"/>
      <c r="O41" s="33"/>
      <c r="P41" s="33"/>
      <c r="Q41" s="33"/>
      <c r="R41" s="33" t="s">
        <v>38</v>
      </c>
      <c r="S41" s="32" t="s">
        <v>210</v>
      </c>
      <c r="T41" s="32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65">
        <f>3/29</f>
        <v>0.10344827586206896</v>
      </c>
      <c r="AI41" s="65">
        <f>1/29</f>
        <v>3.4482758620689655E-2</v>
      </c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</row>
    <row r="42" spans="1:55" ht="12.75">
      <c r="A42" s="31">
        <v>21455</v>
      </c>
      <c r="B42" s="46" t="s">
        <v>40</v>
      </c>
      <c r="C42" s="33"/>
      <c r="D42" s="33" t="s">
        <v>43</v>
      </c>
      <c r="E42" s="33"/>
      <c r="F42" s="59" t="s">
        <v>126</v>
      </c>
      <c r="G42" s="64">
        <v>-34.863332999999997</v>
      </c>
      <c r="H42" s="64">
        <v>-64.343055000000007</v>
      </c>
      <c r="I42" s="33"/>
      <c r="J42" s="33"/>
      <c r="K42" s="33"/>
      <c r="L42" s="33"/>
      <c r="M42" s="33"/>
      <c r="N42" s="33"/>
      <c r="O42" s="33"/>
      <c r="P42" s="33"/>
      <c r="Q42" s="33"/>
      <c r="R42" s="33" t="s">
        <v>38</v>
      </c>
      <c r="S42" s="32" t="s">
        <v>213</v>
      </c>
      <c r="T42" s="32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40">
        <f>1/30</f>
        <v>3.3333333333333333E-2</v>
      </c>
      <c r="AI42" s="40">
        <f>3/30</f>
        <v>0.1</v>
      </c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</row>
    <row r="43" spans="1:55" ht="12.75">
      <c r="A43" s="31">
        <v>21456</v>
      </c>
      <c r="B43" s="46" t="s">
        <v>40</v>
      </c>
      <c r="C43" s="33"/>
      <c r="D43" s="33" t="s">
        <v>43</v>
      </c>
      <c r="E43" s="33"/>
      <c r="F43" s="32" t="s">
        <v>214</v>
      </c>
      <c r="G43" s="64">
        <v>-34.369638879999997</v>
      </c>
      <c r="H43" s="64">
        <v>-64.926027700000006</v>
      </c>
      <c r="I43" s="33"/>
      <c r="J43" s="33"/>
      <c r="K43" s="33"/>
      <c r="L43" s="33"/>
      <c r="M43" s="33"/>
      <c r="N43" s="33"/>
      <c r="O43" s="33"/>
      <c r="P43" s="33"/>
      <c r="Q43" s="33"/>
      <c r="R43" s="33" t="s">
        <v>38</v>
      </c>
      <c r="S43" s="32" t="s">
        <v>213</v>
      </c>
      <c r="T43" s="32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40">
        <f t="shared" ref="AH43:AI43" si="19">0/30</f>
        <v>0</v>
      </c>
      <c r="AI43" s="40">
        <f t="shared" si="19"/>
        <v>0</v>
      </c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</row>
    <row r="44" spans="1:55" ht="12.75">
      <c r="A44" s="31">
        <v>21457</v>
      </c>
      <c r="B44" s="32" t="s">
        <v>40</v>
      </c>
      <c r="C44" s="33"/>
      <c r="D44" s="33" t="s">
        <v>43</v>
      </c>
      <c r="E44" s="33"/>
      <c r="F44" s="59" t="s">
        <v>142</v>
      </c>
      <c r="G44" s="64">
        <v>-32.439527769999998</v>
      </c>
      <c r="H44" s="64">
        <v>-63.120194400000003</v>
      </c>
      <c r="I44" s="33"/>
      <c r="J44" s="33"/>
      <c r="K44" s="33"/>
      <c r="L44" s="33"/>
      <c r="M44" s="33"/>
      <c r="N44" s="33"/>
      <c r="O44" s="33"/>
      <c r="P44" s="33"/>
      <c r="Q44" s="33"/>
      <c r="R44" s="33" t="s">
        <v>38</v>
      </c>
      <c r="S44" s="32" t="s">
        <v>210</v>
      </c>
      <c r="T44" s="32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40">
        <f>0/30</f>
        <v>0</v>
      </c>
      <c r="AI44" s="40">
        <f>1/30</f>
        <v>3.3333333333333333E-2</v>
      </c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</row>
    <row r="45" spans="1:55" ht="12.75">
      <c r="A45" s="31">
        <v>21458</v>
      </c>
      <c r="B45" s="46" t="s">
        <v>40</v>
      </c>
      <c r="C45" s="33"/>
      <c r="D45" s="33" t="s">
        <v>43</v>
      </c>
      <c r="E45" s="33"/>
      <c r="F45" s="59" t="s">
        <v>218</v>
      </c>
      <c r="G45" s="64">
        <v>-34.863332999999997</v>
      </c>
      <c r="H45" s="64">
        <v>-64.343055000000007</v>
      </c>
      <c r="I45" s="33"/>
      <c r="J45" s="33"/>
      <c r="K45" s="33"/>
      <c r="L45" s="33"/>
      <c r="M45" s="33"/>
      <c r="N45" s="33"/>
      <c r="O45" s="33"/>
      <c r="P45" s="33"/>
      <c r="Q45" s="33"/>
      <c r="R45" s="33" t="s">
        <v>38</v>
      </c>
      <c r="S45" s="32" t="s">
        <v>213</v>
      </c>
      <c r="T45" s="32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40">
        <f>1/30</f>
        <v>3.3333333333333333E-2</v>
      </c>
      <c r="AI45" s="40">
        <f>20/30</f>
        <v>0.66666666666666663</v>
      </c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</row>
    <row r="46" spans="1:55" ht="12.75">
      <c r="A46" s="31">
        <v>21462</v>
      </c>
      <c r="B46" s="46" t="s">
        <v>40</v>
      </c>
      <c r="C46" s="33"/>
      <c r="D46" s="33" t="s">
        <v>43</v>
      </c>
      <c r="E46" s="33"/>
      <c r="F46" s="32" t="s">
        <v>57</v>
      </c>
      <c r="G46" s="64">
        <v>-30.731943999999999</v>
      </c>
      <c r="H46" s="64">
        <v>-63.720277000000003</v>
      </c>
      <c r="I46" s="33"/>
      <c r="J46" s="33"/>
      <c r="K46" s="33"/>
      <c r="L46" s="33"/>
      <c r="M46" s="33"/>
      <c r="N46" s="33"/>
      <c r="O46" s="33"/>
      <c r="P46" s="33"/>
      <c r="Q46" s="33"/>
      <c r="R46" s="33" t="s">
        <v>38</v>
      </c>
      <c r="S46" s="32" t="s">
        <v>220</v>
      </c>
      <c r="T46" s="32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40">
        <f t="shared" ref="AH46:AI46" si="20">2/30</f>
        <v>6.6666666666666666E-2</v>
      </c>
      <c r="AI46" s="40">
        <f t="shared" si="20"/>
        <v>6.6666666666666666E-2</v>
      </c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</row>
    <row r="47" spans="1:55" ht="12.75">
      <c r="A47" s="31">
        <v>21463</v>
      </c>
      <c r="B47" s="32" t="s">
        <v>40</v>
      </c>
      <c r="C47" s="33"/>
      <c r="D47" s="33" t="s">
        <v>43</v>
      </c>
      <c r="E47" s="33"/>
      <c r="F47" s="32" t="s">
        <v>57</v>
      </c>
      <c r="G47" s="64">
        <v>-30.731943999999999</v>
      </c>
      <c r="H47" s="64">
        <v>-63.720277000000003</v>
      </c>
      <c r="I47" s="33"/>
      <c r="J47" s="33"/>
      <c r="K47" s="33"/>
      <c r="L47" s="33"/>
      <c r="M47" s="33"/>
      <c r="N47" s="33"/>
      <c r="O47" s="33"/>
      <c r="P47" s="33"/>
      <c r="Q47" s="33"/>
      <c r="R47" s="33" t="s">
        <v>38</v>
      </c>
      <c r="S47" s="32" t="s">
        <v>220</v>
      </c>
      <c r="T47" s="32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40" t="s">
        <v>222</v>
      </c>
      <c r="AI47" s="40">
        <f>1/30</f>
        <v>3.3333333333333333E-2</v>
      </c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</row>
    <row r="48" spans="1:55" ht="12.75">
      <c r="A48" s="31">
        <v>21465</v>
      </c>
      <c r="B48" s="46" t="s">
        <v>40</v>
      </c>
      <c r="C48" s="33"/>
      <c r="D48" s="33" t="s">
        <v>43</v>
      </c>
      <c r="E48" s="33"/>
      <c r="F48" s="32" t="s">
        <v>225</v>
      </c>
      <c r="G48" s="64">
        <v>-30.7</v>
      </c>
      <c r="H48" s="64">
        <v>-64.069999999999993</v>
      </c>
      <c r="I48" s="33"/>
      <c r="J48" s="33"/>
      <c r="K48" s="33"/>
      <c r="L48" s="33"/>
      <c r="M48" s="33"/>
      <c r="N48" s="33"/>
      <c r="O48" s="33"/>
      <c r="P48" s="33"/>
      <c r="Q48" s="33"/>
      <c r="R48" s="33" t="s">
        <v>38</v>
      </c>
      <c r="S48" s="32" t="s">
        <v>220</v>
      </c>
      <c r="T48" s="32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40">
        <v>0</v>
      </c>
      <c r="AI48" s="40">
        <f>1/31</f>
        <v>3.2258064516129031E-2</v>
      </c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</row>
    <row r="49" spans="1:55" ht="12.75">
      <c r="A49" s="31">
        <v>21478</v>
      </c>
      <c r="B49" s="46" t="s">
        <v>40</v>
      </c>
      <c r="C49" s="33"/>
      <c r="D49" s="33" t="s">
        <v>43</v>
      </c>
      <c r="E49" s="33"/>
      <c r="F49" s="59" t="s">
        <v>178</v>
      </c>
      <c r="G49" s="64">
        <v>-33.328611000000002</v>
      </c>
      <c r="H49" s="64">
        <v>-64.421110999999996</v>
      </c>
      <c r="I49" s="33"/>
      <c r="J49" s="33"/>
      <c r="K49" s="33"/>
      <c r="L49" s="33"/>
      <c r="M49" s="33"/>
      <c r="N49" s="33"/>
      <c r="O49" s="33"/>
      <c r="P49" s="33"/>
      <c r="Q49" s="33"/>
      <c r="R49" s="33" t="s">
        <v>38</v>
      </c>
      <c r="S49" s="32" t="s">
        <v>227</v>
      </c>
      <c r="T49" s="32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40">
        <f>0/38</f>
        <v>0</v>
      </c>
      <c r="AI49" s="40">
        <f>11/38</f>
        <v>0.28947368421052633</v>
      </c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</row>
    <row r="50" spans="1:55" ht="12.75">
      <c r="A50" s="31">
        <v>21479</v>
      </c>
      <c r="B50" s="32" t="s">
        <v>40</v>
      </c>
      <c r="C50" s="33"/>
      <c r="D50" s="33" t="s">
        <v>43</v>
      </c>
      <c r="E50" s="33"/>
      <c r="F50" s="32" t="s">
        <v>174</v>
      </c>
      <c r="G50" s="66">
        <v>-32.742308000000001</v>
      </c>
      <c r="H50" s="66">
        <v>-64.347905999999995</v>
      </c>
      <c r="I50" s="33"/>
      <c r="J50" s="33"/>
      <c r="K50" s="33"/>
      <c r="L50" s="33"/>
      <c r="M50" s="33"/>
      <c r="N50" s="33"/>
      <c r="O50" s="33"/>
      <c r="P50" s="33"/>
      <c r="Q50" s="33"/>
      <c r="R50" s="33" t="s">
        <v>38</v>
      </c>
      <c r="S50" s="32" t="s">
        <v>227</v>
      </c>
      <c r="T50" s="32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40">
        <f t="shared" ref="AH50:AH51" si="21">0/30</f>
        <v>0</v>
      </c>
      <c r="AI50" s="40">
        <f t="shared" ref="AI50:AI51" si="22">4/30</f>
        <v>0.13333333333333333</v>
      </c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</row>
    <row r="51" spans="1:55" ht="12.75">
      <c r="A51" s="31">
        <v>21487</v>
      </c>
      <c r="B51" s="46" t="s">
        <v>40</v>
      </c>
      <c r="C51" s="33"/>
      <c r="D51" s="33" t="s">
        <v>43</v>
      </c>
      <c r="E51" s="33"/>
      <c r="F51" s="32" t="s">
        <v>159</v>
      </c>
      <c r="G51" s="67">
        <v>-33.090000000000003</v>
      </c>
      <c r="H51" s="67">
        <v>-62.74</v>
      </c>
      <c r="I51" s="33"/>
      <c r="J51" s="33"/>
      <c r="K51" s="33"/>
      <c r="L51" s="33"/>
      <c r="M51" s="33"/>
      <c r="N51" s="33"/>
      <c r="O51" s="33"/>
      <c r="P51" s="33"/>
      <c r="Q51" s="33"/>
      <c r="R51" s="33" t="s">
        <v>38</v>
      </c>
      <c r="S51" s="32" t="s">
        <v>230</v>
      </c>
      <c r="T51" s="32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40">
        <f t="shared" si="21"/>
        <v>0</v>
      </c>
      <c r="AI51" s="40">
        <f t="shared" si="22"/>
        <v>0.13333333333333333</v>
      </c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</row>
    <row r="52" spans="1:55" ht="12.75">
      <c r="A52" s="31">
        <v>21488</v>
      </c>
      <c r="B52" s="46" t="s">
        <v>40</v>
      </c>
      <c r="C52" s="33"/>
      <c r="D52" s="33" t="s">
        <v>43</v>
      </c>
      <c r="E52" s="33"/>
      <c r="F52" s="32" t="s">
        <v>231</v>
      </c>
      <c r="G52" s="68">
        <v>-32.811100000000003</v>
      </c>
      <c r="H52" s="68">
        <v>-62.728900000000003</v>
      </c>
      <c r="I52" s="33"/>
      <c r="J52" s="33"/>
      <c r="K52" s="33"/>
      <c r="L52" s="33"/>
      <c r="M52" s="33"/>
      <c r="N52" s="33"/>
      <c r="O52" s="33"/>
      <c r="P52" s="33"/>
      <c r="Q52" s="33"/>
      <c r="R52" s="33" t="s">
        <v>38</v>
      </c>
      <c r="S52" s="32" t="s">
        <v>230</v>
      </c>
      <c r="T52" s="32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40">
        <f t="shared" ref="AH52:AH53" si="23">1/30</f>
        <v>3.3333333333333333E-2</v>
      </c>
      <c r="AI52" s="40">
        <f>12/30</f>
        <v>0.4</v>
      </c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</row>
    <row r="53" spans="1:55" ht="12.75">
      <c r="A53" s="31">
        <v>21489</v>
      </c>
      <c r="B53" s="32" t="s">
        <v>40</v>
      </c>
      <c r="C53" s="33"/>
      <c r="D53" s="33" t="s">
        <v>43</v>
      </c>
      <c r="E53" s="33"/>
      <c r="F53" s="32" t="s">
        <v>233</v>
      </c>
      <c r="G53" s="69">
        <v>-33.252666666666698</v>
      </c>
      <c r="H53" s="69">
        <v>-62.7401388888889</v>
      </c>
      <c r="I53" s="33"/>
      <c r="J53" s="33"/>
      <c r="K53" s="33"/>
      <c r="L53" s="33"/>
      <c r="M53" s="33"/>
      <c r="N53" s="33"/>
      <c r="O53" s="33"/>
      <c r="P53" s="33"/>
      <c r="Q53" s="33"/>
      <c r="R53" s="33" t="s">
        <v>38</v>
      </c>
      <c r="S53" s="32" t="s">
        <v>230</v>
      </c>
      <c r="T53" s="32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40">
        <f t="shared" si="23"/>
        <v>3.3333333333333333E-2</v>
      </c>
      <c r="AI53" s="40">
        <f>4/30</f>
        <v>0.13333333333333333</v>
      </c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</row>
    <row r="54" spans="1:55" ht="12.75">
      <c r="A54" s="31">
        <v>21490</v>
      </c>
      <c r="B54" s="46" t="s">
        <v>40</v>
      </c>
      <c r="C54" s="33"/>
      <c r="D54" s="33" t="s">
        <v>43</v>
      </c>
      <c r="E54" s="33"/>
      <c r="F54" s="32" t="s">
        <v>235</v>
      </c>
      <c r="G54" s="70">
        <v>-33.543222221999997</v>
      </c>
      <c r="H54" s="70">
        <v>-62.812361111111102</v>
      </c>
      <c r="I54" s="33"/>
      <c r="J54" s="33"/>
      <c r="K54" s="33"/>
      <c r="L54" s="33"/>
      <c r="M54" s="33"/>
      <c r="N54" s="33"/>
      <c r="O54" s="33"/>
      <c r="P54" s="33"/>
      <c r="Q54" s="33"/>
      <c r="R54" s="33" t="s">
        <v>38</v>
      </c>
      <c r="S54" s="32" t="s">
        <v>230</v>
      </c>
      <c r="T54" s="32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40">
        <f t="shared" ref="AH54:AI54" si="24">0/27</f>
        <v>0</v>
      </c>
      <c r="AI54" s="40">
        <f t="shared" si="24"/>
        <v>0</v>
      </c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</row>
    <row r="55" spans="1:55" ht="12.75">
      <c r="A55" s="31">
        <v>21491</v>
      </c>
      <c r="B55" s="46" t="s">
        <v>40</v>
      </c>
      <c r="C55" s="33"/>
      <c r="D55" s="33" t="s">
        <v>43</v>
      </c>
      <c r="E55" s="33"/>
      <c r="F55" s="32" t="s">
        <v>237</v>
      </c>
      <c r="G55" s="71">
        <v>-33.973027777777801</v>
      </c>
      <c r="H55" s="71">
        <v>-62.989750000000001</v>
      </c>
      <c r="I55" s="33"/>
      <c r="J55" s="33"/>
      <c r="K55" s="33"/>
      <c r="L55" s="33"/>
      <c r="M55" s="33"/>
      <c r="N55" s="33"/>
      <c r="O55" s="33"/>
      <c r="P55" s="33"/>
      <c r="Q55" s="33"/>
      <c r="R55" s="33" t="s">
        <v>38</v>
      </c>
      <c r="S55" s="32" t="s">
        <v>230</v>
      </c>
      <c r="T55" s="32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40">
        <f t="shared" ref="AH55:AI55" si="25">1/20</f>
        <v>0.05</v>
      </c>
      <c r="AI55" s="40">
        <f t="shared" si="25"/>
        <v>0.05</v>
      </c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</row>
    <row r="56" spans="1:55" ht="12.75">
      <c r="A56" s="31">
        <v>21492</v>
      </c>
      <c r="B56" s="32" t="s">
        <v>40</v>
      </c>
      <c r="C56" s="33"/>
      <c r="D56" s="33" t="s">
        <v>43</v>
      </c>
      <c r="E56" s="33"/>
      <c r="F56" s="32" t="s">
        <v>134</v>
      </c>
      <c r="G56" s="64">
        <v>-33.433259999999997</v>
      </c>
      <c r="H56" s="72">
        <v>-63.29992</v>
      </c>
      <c r="I56" s="33"/>
      <c r="J56" s="32"/>
      <c r="K56" s="33"/>
      <c r="L56" s="33"/>
      <c r="M56" s="33"/>
      <c r="N56" s="33"/>
      <c r="O56" s="33"/>
      <c r="P56" s="33"/>
      <c r="Q56" s="33"/>
      <c r="R56" s="33" t="s">
        <v>38</v>
      </c>
      <c r="S56" s="32" t="s">
        <v>230</v>
      </c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40">
        <f>0/30</f>
        <v>0</v>
      </c>
      <c r="AI56" s="40">
        <f>10/30</f>
        <v>0.33333333333333331</v>
      </c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</row>
    <row r="57" spans="1:55" ht="12.75">
      <c r="A57" s="31">
        <v>21493</v>
      </c>
      <c r="B57" s="46" t="s">
        <v>40</v>
      </c>
      <c r="C57" s="33"/>
      <c r="D57" s="33" t="s">
        <v>43</v>
      </c>
      <c r="E57" s="33"/>
      <c r="F57" s="32" t="s">
        <v>106</v>
      </c>
      <c r="G57" s="64">
        <v>-34.137303000000003</v>
      </c>
      <c r="H57" s="64">
        <v>-63.405900000000003</v>
      </c>
      <c r="I57" s="33"/>
      <c r="J57" s="32"/>
      <c r="K57" s="33"/>
      <c r="L57" s="33"/>
      <c r="M57" s="33"/>
      <c r="N57" s="33"/>
      <c r="O57" s="33"/>
      <c r="P57" s="33"/>
      <c r="Q57" s="33"/>
      <c r="R57" s="33" t="s">
        <v>38</v>
      </c>
      <c r="S57" s="32" t="s">
        <v>230</v>
      </c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40">
        <f>1/31</f>
        <v>3.2258064516129031E-2</v>
      </c>
      <c r="AI57" s="40">
        <f>14/31</f>
        <v>0.45161290322580644</v>
      </c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</row>
    <row r="58" spans="1:55" ht="12.75">
      <c r="A58" s="31">
        <v>21577</v>
      </c>
      <c r="B58" s="46" t="s">
        <v>40</v>
      </c>
      <c r="C58" s="33"/>
      <c r="D58" s="33" t="s">
        <v>43</v>
      </c>
      <c r="E58" s="33"/>
      <c r="F58" s="32" t="s">
        <v>50</v>
      </c>
      <c r="G58" s="32" t="s">
        <v>241</v>
      </c>
      <c r="H58" s="32" t="s">
        <v>242</v>
      </c>
      <c r="I58" s="33"/>
      <c r="J58" s="32"/>
      <c r="K58" s="33"/>
      <c r="L58" s="33"/>
      <c r="M58" s="33"/>
      <c r="N58" s="33"/>
      <c r="O58" s="33"/>
      <c r="P58" s="33"/>
      <c r="Q58" s="33"/>
      <c r="R58" s="33" t="s">
        <v>38</v>
      </c>
      <c r="S58" s="32" t="s">
        <v>244</v>
      </c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40">
        <f t="shared" ref="AH58:AI58" si="26">0/30</f>
        <v>0</v>
      </c>
      <c r="AI58" s="40">
        <f t="shared" si="26"/>
        <v>0</v>
      </c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</row>
    <row r="59" spans="1:55" ht="12.75">
      <c r="A59" s="31">
        <v>21578</v>
      </c>
      <c r="B59" s="46" t="s">
        <v>40</v>
      </c>
      <c r="C59" s="33"/>
      <c r="D59" s="33" t="s">
        <v>43</v>
      </c>
      <c r="E59" s="33"/>
      <c r="F59" s="32" t="s">
        <v>81</v>
      </c>
      <c r="G59" s="32" t="s">
        <v>245</v>
      </c>
      <c r="H59" s="32" t="s">
        <v>246</v>
      </c>
      <c r="I59" s="33"/>
      <c r="J59" s="32"/>
      <c r="K59" s="33"/>
      <c r="L59" s="33"/>
      <c r="M59" s="33"/>
      <c r="N59" s="33"/>
      <c r="O59" s="33"/>
      <c r="P59" s="33"/>
      <c r="Q59" s="33"/>
      <c r="R59" s="33" t="s">
        <v>38</v>
      </c>
      <c r="S59" s="32" t="s">
        <v>244</v>
      </c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40">
        <f t="shared" ref="AH59:AI59" si="27">0/32</f>
        <v>0</v>
      </c>
      <c r="AI59" s="40">
        <f t="shared" si="27"/>
        <v>0</v>
      </c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</row>
    <row r="60" spans="1:55" ht="12.75">
      <c r="A60" s="31">
        <v>21579</v>
      </c>
      <c r="B60" s="32" t="s">
        <v>40</v>
      </c>
      <c r="C60" s="33"/>
      <c r="D60" s="33" t="s">
        <v>43</v>
      </c>
      <c r="E60" s="33"/>
      <c r="F60" s="32" t="s">
        <v>248</v>
      </c>
      <c r="G60" s="32">
        <v>-31.654309999999999</v>
      </c>
      <c r="H60" s="32">
        <v>-63.910350000000001</v>
      </c>
      <c r="I60" s="33"/>
      <c r="J60" s="32"/>
      <c r="K60" s="33"/>
      <c r="L60" s="33"/>
      <c r="M60" s="33"/>
      <c r="N60" s="33"/>
      <c r="O60" s="33"/>
      <c r="P60" s="33"/>
      <c r="Q60" s="33"/>
      <c r="R60" s="33" t="s">
        <v>38</v>
      </c>
      <c r="S60" s="32" t="s">
        <v>249</v>
      </c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0">
        <f t="shared" ref="AH60:AI60" si="28">0/27</f>
        <v>0</v>
      </c>
      <c r="AI60" s="40">
        <f t="shared" si="28"/>
        <v>0</v>
      </c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</row>
    <row r="61" spans="1:55" ht="12.75">
      <c r="A61" s="31">
        <v>21612</v>
      </c>
      <c r="B61" s="46" t="s">
        <v>40</v>
      </c>
      <c r="C61" s="33"/>
      <c r="D61" s="33" t="s">
        <v>43</v>
      </c>
      <c r="E61" s="33"/>
      <c r="F61" s="59" t="s">
        <v>126</v>
      </c>
      <c r="G61" s="32" t="s">
        <v>250</v>
      </c>
      <c r="H61" s="32" t="s">
        <v>251</v>
      </c>
      <c r="I61" s="33"/>
      <c r="J61" s="32"/>
      <c r="K61" s="33"/>
      <c r="L61" s="33"/>
      <c r="M61" s="33"/>
      <c r="N61" s="33"/>
      <c r="O61" s="33"/>
      <c r="P61" s="33"/>
      <c r="Q61" s="33"/>
      <c r="R61" s="33" t="s">
        <v>38</v>
      </c>
      <c r="S61" s="32" t="s">
        <v>230</v>
      </c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40">
        <f t="shared" ref="AH61:AI61" si="29">1/26</f>
        <v>3.8461538461538464E-2</v>
      </c>
      <c r="AI61" s="40">
        <f t="shared" si="29"/>
        <v>3.8461538461538464E-2</v>
      </c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</row>
    <row r="62" spans="1:55" ht="12.75">
      <c r="A62" s="31">
        <v>21613</v>
      </c>
      <c r="B62" s="46" t="s">
        <v>40</v>
      </c>
      <c r="C62" s="33"/>
      <c r="D62" s="33" t="s">
        <v>43</v>
      </c>
      <c r="E62" s="33"/>
      <c r="F62" s="32" t="s">
        <v>45</v>
      </c>
      <c r="G62" s="32" t="s">
        <v>253</v>
      </c>
      <c r="H62" s="32" t="s">
        <v>254</v>
      </c>
      <c r="I62" s="33"/>
      <c r="J62" s="32"/>
      <c r="K62" s="33"/>
      <c r="L62" s="33"/>
      <c r="M62" s="33"/>
      <c r="N62" s="33"/>
      <c r="O62" s="33"/>
      <c r="P62" s="33"/>
      <c r="Q62" s="33"/>
      <c r="R62" s="33" t="s">
        <v>38</v>
      </c>
      <c r="S62" s="32" t="s">
        <v>230</v>
      </c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40">
        <f>0/29</f>
        <v>0</v>
      </c>
      <c r="AI62" s="40">
        <f>4/29</f>
        <v>0.13793103448275862</v>
      </c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</row>
    <row r="63" spans="1:55" ht="12.75">
      <c r="A63" s="31">
        <v>21614</v>
      </c>
      <c r="B63" s="46" t="s">
        <v>40</v>
      </c>
      <c r="C63" s="33"/>
      <c r="D63" s="33" t="s">
        <v>43</v>
      </c>
      <c r="E63" s="33"/>
      <c r="F63" s="32" t="s">
        <v>182</v>
      </c>
      <c r="G63" s="73">
        <v>-32.965555555555603</v>
      </c>
      <c r="H63" s="73">
        <v>-64.3552777777778</v>
      </c>
      <c r="I63" s="33"/>
      <c r="J63" s="32"/>
      <c r="K63" s="33"/>
      <c r="L63" s="33"/>
      <c r="M63" s="33"/>
      <c r="N63" s="33"/>
      <c r="O63" s="33"/>
      <c r="P63" s="33"/>
      <c r="Q63" s="33"/>
      <c r="R63" s="33" t="s">
        <v>38</v>
      </c>
      <c r="S63" s="32" t="s">
        <v>230</v>
      </c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40">
        <f t="shared" ref="AH63:AH64" si="30">0/39</f>
        <v>0</v>
      </c>
      <c r="AI63" s="40">
        <f>9/29</f>
        <v>0.31034482758620691</v>
      </c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</row>
    <row r="64" spans="1:55" ht="12.75">
      <c r="A64" s="31">
        <v>21615</v>
      </c>
      <c r="B64" s="32" t="s">
        <v>40</v>
      </c>
      <c r="C64" s="33"/>
      <c r="D64" s="33" t="s">
        <v>43</v>
      </c>
      <c r="E64" s="33"/>
      <c r="F64" s="32" t="s">
        <v>257</v>
      </c>
      <c r="G64" s="74" t="s">
        <v>258</v>
      </c>
      <c r="H64" s="74" t="s">
        <v>260</v>
      </c>
      <c r="I64" s="33"/>
      <c r="J64" s="32"/>
      <c r="K64" s="33"/>
      <c r="L64" s="33"/>
      <c r="M64" s="33"/>
      <c r="N64" s="33"/>
      <c r="O64" s="33"/>
      <c r="P64" s="33"/>
      <c r="Q64" s="33"/>
      <c r="R64" s="33" t="s">
        <v>38</v>
      </c>
      <c r="S64" s="32" t="s">
        <v>261</v>
      </c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40">
        <f t="shared" si="30"/>
        <v>0</v>
      </c>
      <c r="AI64" s="40">
        <f>24/39</f>
        <v>0.61538461538461542</v>
      </c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</row>
    <row r="65" spans="1:55" ht="15">
      <c r="A65" s="75">
        <v>21616</v>
      </c>
      <c r="B65" s="43" t="s">
        <v>40</v>
      </c>
      <c r="C65" s="33"/>
      <c r="D65" s="47" t="s">
        <v>42</v>
      </c>
      <c r="E65" s="33"/>
      <c r="F65" s="61" t="s">
        <v>45</v>
      </c>
      <c r="G65" s="62">
        <v>-33.201760999999998</v>
      </c>
      <c r="H65" s="62">
        <v>-64.438506000000004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63" t="s">
        <v>47</v>
      </c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40"/>
      <c r="AJ65" s="61">
        <v>0</v>
      </c>
      <c r="AK65" s="61">
        <v>0</v>
      </c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</row>
    <row r="66" spans="1:55" ht="12.75">
      <c r="A66" s="31">
        <v>21617</v>
      </c>
      <c r="B66" s="46" t="s">
        <v>40</v>
      </c>
      <c r="C66" s="33"/>
      <c r="D66" s="33" t="s">
        <v>43</v>
      </c>
      <c r="E66" s="33"/>
      <c r="F66" s="32" t="s">
        <v>45</v>
      </c>
      <c r="G66" s="32" t="s">
        <v>253</v>
      </c>
      <c r="H66" s="32" t="s">
        <v>254</v>
      </c>
      <c r="I66" s="33"/>
      <c r="J66" s="32"/>
      <c r="K66" s="33"/>
      <c r="L66" s="33"/>
      <c r="M66" s="33"/>
      <c r="N66" s="33"/>
      <c r="O66" s="33"/>
      <c r="P66" s="33"/>
      <c r="Q66" s="33"/>
      <c r="R66" s="33" t="s">
        <v>38</v>
      </c>
      <c r="S66" s="32" t="s">
        <v>261</v>
      </c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40">
        <f>1/31</f>
        <v>3.2258064516129031E-2</v>
      </c>
      <c r="AI66" s="40">
        <f>9/31</f>
        <v>0.29032258064516131</v>
      </c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</row>
    <row r="67" spans="1:55" ht="12.75">
      <c r="A67" s="31">
        <v>21618</v>
      </c>
      <c r="B67" s="46" t="s">
        <v>40</v>
      </c>
      <c r="C67" s="33"/>
      <c r="D67" s="33" t="s">
        <v>43</v>
      </c>
      <c r="E67" s="33"/>
      <c r="F67" s="32" t="s">
        <v>101</v>
      </c>
      <c r="G67" s="32" t="s">
        <v>264</v>
      </c>
      <c r="H67" s="32" t="s">
        <v>265</v>
      </c>
      <c r="I67" s="33"/>
      <c r="J67" s="32"/>
      <c r="K67" s="33"/>
      <c r="L67" s="33"/>
      <c r="M67" s="33"/>
      <c r="N67" s="33"/>
      <c r="O67" s="33"/>
      <c r="P67" s="33"/>
      <c r="Q67" s="33"/>
      <c r="R67" s="33" t="s">
        <v>38</v>
      </c>
      <c r="S67" s="32" t="s">
        <v>261</v>
      </c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40">
        <f t="shared" ref="AH67:AI67" si="31">0/25</f>
        <v>0</v>
      </c>
      <c r="AI67" s="40">
        <f t="shared" si="31"/>
        <v>0</v>
      </c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</row>
    <row r="68" spans="1:55" ht="15">
      <c r="A68" s="75">
        <v>21739</v>
      </c>
      <c r="B68" s="43" t="s">
        <v>40</v>
      </c>
      <c r="C68" s="33"/>
      <c r="D68" s="47" t="s">
        <v>42</v>
      </c>
      <c r="E68" s="33"/>
      <c r="F68" s="61" t="s">
        <v>48</v>
      </c>
      <c r="G68" s="62">
        <v>-32.69838</v>
      </c>
      <c r="H68" s="62">
        <v>-62.105879999999999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63" t="s">
        <v>49</v>
      </c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40"/>
      <c r="AJ68" s="61">
        <v>0</v>
      </c>
      <c r="AK68" s="61">
        <v>0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</row>
    <row r="69" spans="1:55" ht="12.75">
      <c r="A69" s="31">
        <v>21766</v>
      </c>
      <c r="B69" s="46" t="s">
        <v>40</v>
      </c>
      <c r="C69" s="33"/>
      <c r="D69" s="33" t="s">
        <v>43</v>
      </c>
      <c r="E69" s="33"/>
      <c r="F69" s="32" t="s">
        <v>225</v>
      </c>
      <c r="G69" s="74" t="s">
        <v>268</v>
      </c>
      <c r="H69" s="74" t="s">
        <v>269</v>
      </c>
      <c r="I69" s="33"/>
      <c r="J69" s="64"/>
      <c r="K69" s="33"/>
      <c r="L69" s="33"/>
      <c r="M69" s="33"/>
      <c r="N69" s="33"/>
      <c r="O69" s="33"/>
      <c r="P69" s="33"/>
      <c r="Q69" s="33"/>
      <c r="R69" s="33" t="s">
        <v>38</v>
      </c>
      <c r="S69" s="32" t="s">
        <v>270</v>
      </c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40">
        <f t="shared" ref="AH69:AI69" si="32">0/20</f>
        <v>0</v>
      </c>
      <c r="AI69" s="40">
        <f t="shared" si="32"/>
        <v>0</v>
      </c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</row>
    <row r="70" spans="1:55" ht="12.75">
      <c r="A70" s="31">
        <v>21767</v>
      </c>
      <c r="B70" s="32" t="s">
        <v>40</v>
      </c>
      <c r="C70" s="33"/>
      <c r="D70" s="33" t="s">
        <v>43</v>
      </c>
      <c r="E70" s="33"/>
      <c r="F70" s="32" t="s">
        <v>272</v>
      </c>
      <c r="G70" s="76">
        <v>-30.7479444444444</v>
      </c>
      <c r="H70" s="76">
        <v>-63.930694444444399</v>
      </c>
      <c r="I70" s="33"/>
      <c r="J70" s="64"/>
      <c r="K70" s="33"/>
      <c r="L70" s="33"/>
      <c r="M70" s="33"/>
      <c r="N70" s="33"/>
      <c r="O70" s="33"/>
      <c r="P70" s="33"/>
      <c r="Q70" s="33"/>
      <c r="R70" s="33" t="s">
        <v>38</v>
      </c>
      <c r="S70" s="32" t="s">
        <v>270</v>
      </c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40">
        <f t="shared" ref="AH70:AI70" si="33">0/31</f>
        <v>0</v>
      </c>
      <c r="AI70" s="40">
        <f t="shared" si="33"/>
        <v>0</v>
      </c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</row>
    <row r="71" spans="1:55" ht="12.75">
      <c r="A71" s="31">
        <v>21768</v>
      </c>
      <c r="B71" s="46" t="s">
        <v>40</v>
      </c>
      <c r="C71" s="33"/>
      <c r="D71" s="33" t="s">
        <v>43</v>
      </c>
      <c r="E71" s="33"/>
      <c r="F71" s="32" t="s">
        <v>51</v>
      </c>
      <c r="G71" s="32" t="s">
        <v>274</v>
      </c>
      <c r="H71" s="32" t="s">
        <v>275</v>
      </c>
      <c r="I71" s="33"/>
      <c r="J71" s="33"/>
      <c r="K71" s="33"/>
      <c r="L71" s="33"/>
      <c r="M71" s="33"/>
      <c r="N71" s="64" t="s">
        <v>276</v>
      </c>
      <c r="O71" s="33"/>
      <c r="P71" s="33"/>
      <c r="Q71" s="33"/>
      <c r="R71" s="33" t="s">
        <v>38</v>
      </c>
      <c r="S71" s="32" t="s">
        <v>270</v>
      </c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40">
        <f>0/28</f>
        <v>0</v>
      </c>
      <c r="AI71" s="40">
        <f>1/28</f>
        <v>3.5714285714285712E-2</v>
      </c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</row>
    <row r="72" spans="1:55" ht="12.75">
      <c r="A72" s="31">
        <v>21771</v>
      </c>
      <c r="B72" s="46" t="s">
        <v>40</v>
      </c>
      <c r="C72" s="33"/>
      <c r="D72" s="33" t="s">
        <v>43</v>
      </c>
      <c r="E72" s="33"/>
      <c r="F72" s="32" t="s">
        <v>51</v>
      </c>
      <c r="G72" s="32" t="s">
        <v>274</v>
      </c>
      <c r="H72" s="32" t="s">
        <v>275</v>
      </c>
      <c r="I72" s="33"/>
      <c r="J72" s="33"/>
      <c r="K72" s="33"/>
      <c r="L72" s="33"/>
      <c r="M72" s="33"/>
      <c r="N72" s="64" t="s">
        <v>278</v>
      </c>
      <c r="O72" s="33"/>
      <c r="P72" s="33"/>
      <c r="Q72" s="33"/>
      <c r="R72" s="33" t="s">
        <v>38</v>
      </c>
      <c r="S72" s="32" t="s">
        <v>270</v>
      </c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40">
        <f>2/26</f>
        <v>7.6923076923076927E-2</v>
      </c>
      <c r="AI72" s="40">
        <f>1/26</f>
        <v>3.8461538461538464E-2</v>
      </c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</row>
    <row r="73" spans="1:55" ht="12.75">
      <c r="A73" s="31">
        <v>21772</v>
      </c>
      <c r="B73" s="46" t="s">
        <v>40</v>
      </c>
      <c r="C73" s="33"/>
      <c r="D73" s="33" t="s">
        <v>43</v>
      </c>
      <c r="E73" s="33"/>
      <c r="F73" s="32" t="s">
        <v>51</v>
      </c>
      <c r="G73" s="32" t="s">
        <v>274</v>
      </c>
      <c r="H73" s="32" t="s">
        <v>275</v>
      </c>
      <c r="I73" s="33"/>
      <c r="J73" s="33"/>
      <c r="K73" s="33"/>
      <c r="L73" s="33"/>
      <c r="M73" s="33"/>
      <c r="N73" s="64" t="s">
        <v>280</v>
      </c>
      <c r="O73" s="33"/>
      <c r="P73" s="33"/>
      <c r="Q73" s="33"/>
      <c r="R73" s="33" t="s">
        <v>38</v>
      </c>
      <c r="S73" s="32" t="s">
        <v>270</v>
      </c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65">
        <f>2/29</f>
        <v>6.8965517241379309E-2</v>
      </c>
      <c r="AI73" s="65">
        <f>1/29</f>
        <v>3.4482758620689655E-2</v>
      </c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</row>
    <row r="74" spans="1:55" ht="15">
      <c r="A74" s="75">
        <v>21774</v>
      </c>
      <c r="B74" s="43" t="s">
        <v>40</v>
      </c>
      <c r="C74" s="33"/>
      <c r="D74" s="47" t="s">
        <v>42</v>
      </c>
      <c r="E74" s="33"/>
      <c r="F74" s="61" t="s">
        <v>51</v>
      </c>
      <c r="G74" s="62">
        <v>-30.815408000000001</v>
      </c>
      <c r="H74" s="62">
        <v>-63.816555000000001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63" t="s">
        <v>52</v>
      </c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40"/>
      <c r="AJ74" s="61">
        <v>0</v>
      </c>
      <c r="AK74" s="61">
        <v>0</v>
      </c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</row>
    <row r="75" spans="1:55" ht="12.75">
      <c r="A75" s="31">
        <v>21778</v>
      </c>
      <c r="B75" s="32" t="s">
        <v>40</v>
      </c>
      <c r="C75" s="33"/>
      <c r="D75" s="33" t="s">
        <v>43</v>
      </c>
      <c r="E75" s="33"/>
      <c r="F75" s="32" t="s">
        <v>282</v>
      </c>
      <c r="G75" s="73">
        <v>-31.693750000000001</v>
      </c>
      <c r="H75" s="73">
        <v>-65.775916666666703</v>
      </c>
      <c r="I75" s="33"/>
      <c r="J75" s="33"/>
      <c r="K75" s="33"/>
      <c r="L75" s="33"/>
      <c r="M75" s="33"/>
      <c r="N75" s="64"/>
      <c r="O75" s="33"/>
      <c r="P75" s="33"/>
      <c r="Q75" s="33"/>
      <c r="R75" s="33" t="s">
        <v>38</v>
      </c>
      <c r="S75" s="32" t="s">
        <v>283</v>
      </c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0">
        <f>0/30</f>
        <v>0</v>
      </c>
      <c r="AI75" s="40">
        <f>3/30</f>
        <v>0.1</v>
      </c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</row>
    <row r="76" spans="1:55" ht="12.75">
      <c r="A76" s="31">
        <v>21785</v>
      </c>
      <c r="B76" s="46" t="s">
        <v>40</v>
      </c>
      <c r="C76" s="33"/>
      <c r="D76" s="33" t="s">
        <v>43</v>
      </c>
      <c r="E76" s="33"/>
      <c r="F76" s="32" t="s">
        <v>117</v>
      </c>
      <c r="G76" s="78">
        <v>-30.86656</v>
      </c>
      <c r="H76" s="78">
        <v>-64.096260000000001</v>
      </c>
      <c r="I76" s="33"/>
      <c r="J76" s="33"/>
      <c r="K76" s="33"/>
      <c r="L76" s="33"/>
      <c r="M76" s="33"/>
      <c r="N76" s="64"/>
      <c r="O76" s="33"/>
      <c r="P76" s="33"/>
      <c r="Q76" s="33"/>
      <c r="R76" s="33" t="s">
        <v>38</v>
      </c>
      <c r="S76" s="32" t="s">
        <v>286</v>
      </c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40">
        <f>1/30</f>
        <v>3.3333333333333333E-2</v>
      </c>
      <c r="AI76" s="40">
        <f>12/30</f>
        <v>0.4</v>
      </c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</row>
    <row r="77" spans="1:55" ht="12.75">
      <c r="A77" s="31">
        <v>21822</v>
      </c>
      <c r="B77" s="32" t="s">
        <v>287</v>
      </c>
      <c r="C77" s="33"/>
      <c r="D77" s="33" t="s">
        <v>43</v>
      </c>
      <c r="E77" s="33"/>
      <c r="F77" s="59" t="s">
        <v>103</v>
      </c>
      <c r="G77" s="32" t="s">
        <v>288</v>
      </c>
      <c r="H77" s="32" t="s">
        <v>289</v>
      </c>
      <c r="I77" s="33"/>
      <c r="J77" s="33"/>
      <c r="K77" s="33"/>
      <c r="L77" s="33"/>
      <c r="M77" s="33"/>
      <c r="N77" s="64" t="s">
        <v>290</v>
      </c>
      <c r="O77" s="33"/>
      <c r="P77" s="33"/>
      <c r="Q77" s="33"/>
      <c r="R77" s="33" t="s">
        <v>38</v>
      </c>
      <c r="S77" s="32" t="s">
        <v>292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40">
        <f t="shared" ref="AH77:AI77" si="34">1/29</f>
        <v>3.4482758620689655E-2</v>
      </c>
      <c r="AI77" s="40">
        <f t="shared" si="34"/>
        <v>3.4482758620689655E-2</v>
      </c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</row>
    <row r="78" spans="1:55" ht="15">
      <c r="A78" s="75">
        <v>21844</v>
      </c>
      <c r="B78" s="43" t="s">
        <v>40</v>
      </c>
      <c r="C78" s="33"/>
      <c r="D78" s="47" t="s">
        <v>42</v>
      </c>
      <c r="E78" s="33"/>
      <c r="F78" s="61" t="s">
        <v>53</v>
      </c>
      <c r="G78" s="62">
        <v>-31.84413</v>
      </c>
      <c r="H78" s="62">
        <v>-63.746070000000003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63" t="s">
        <v>55</v>
      </c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40"/>
      <c r="AJ78" s="61">
        <v>1</v>
      </c>
      <c r="AK78" s="61">
        <v>0</v>
      </c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</row>
    <row r="79" spans="1:55" ht="12.75">
      <c r="A79" s="31">
        <v>21863</v>
      </c>
      <c r="B79" s="32" t="s">
        <v>287</v>
      </c>
      <c r="C79" s="33"/>
      <c r="D79" s="33" t="s">
        <v>43</v>
      </c>
      <c r="E79" s="33"/>
      <c r="F79" s="32" t="s">
        <v>125</v>
      </c>
      <c r="G79" s="32" t="s">
        <v>294</v>
      </c>
      <c r="H79" s="32" t="s">
        <v>295</v>
      </c>
      <c r="I79" s="33"/>
      <c r="J79" s="64"/>
      <c r="K79" s="33"/>
      <c r="L79" s="33"/>
      <c r="M79" s="33"/>
      <c r="N79" s="33"/>
      <c r="O79" s="33"/>
      <c r="P79" s="33"/>
      <c r="Q79" s="33"/>
      <c r="R79" s="33" t="s">
        <v>38</v>
      </c>
      <c r="S79" s="32" t="s">
        <v>296</v>
      </c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40">
        <f>0/30</f>
        <v>0</v>
      </c>
      <c r="AI79" s="40">
        <f>6/30</f>
        <v>0.2</v>
      </c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</row>
    <row r="80" spans="1:55" ht="12.75">
      <c r="A80" s="31">
        <v>21874</v>
      </c>
      <c r="B80" s="32" t="s">
        <v>287</v>
      </c>
      <c r="C80" s="33"/>
      <c r="D80" s="33" t="s">
        <v>43</v>
      </c>
      <c r="E80" s="33"/>
      <c r="F80" s="32" t="s">
        <v>209</v>
      </c>
      <c r="G80" s="74" t="s">
        <v>299</v>
      </c>
      <c r="H80" s="74" t="s">
        <v>300</v>
      </c>
      <c r="I80" s="33"/>
      <c r="J80" s="64"/>
      <c r="K80" s="33"/>
      <c r="L80" s="33"/>
      <c r="M80" s="33"/>
      <c r="N80" s="33"/>
      <c r="O80" s="33"/>
      <c r="P80" s="33"/>
      <c r="Q80" s="33"/>
      <c r="R80" s="33" t="s">
        <v>38</v>
      </c>
      <c r="S80" s="32" t="s">
        <v>301</v>
      </c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40">
        <f>0/31</f>
        <v>0</v>
      </c>
      <c r="AI80" s="40">
        <f>6/31</f>
        <v>0.19354838709677419</v>
      </c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</row>
    <row r="81" spans="1:55" ht="12.75">
      <c r="A81" s="31">
        <v>21877</v>
      </c>
      <c r="B81" s="32" t="s">
        <v>287</v>
      </c>
      <c r="C81" s="33"/>
      <c r="D81" s="33" t="s">
        <v>43</v>
      </c>
      <c r="E81" s="33"/>
      <c r="F81" s="32" t="s">
        <v>303</v>
      </c>
      <c r="G81" s="32" t="s">
        <v>304</v>
      </c>
      <c r="H81" s="32" t="s">
        <v>305</v>
      </c>
      <c r="I81" s="33"/>
      <c r="J81" s="64"/>
      <c r="K81" s="33"/>
      <c r="L81" s="33"/>
      <c r="M81" s="33"/>
      <c r="N81" s="33"/>
      <c r="O81" s="33"/>
      <c r="P81" s="33"/>
      <c r="Q81" s="33"/>
      <c r="R81" s="33" t="s">
        <v>38</v>
      </c>
      <c r="S81" s="32" t="s">
        <v>296</v>
      </c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40">
        <f t="shared" ref="AH81:AI81" si="35">0/30</f>
        <v>0</v>
      </c>
      <c r="AI81" s="40">
        <f t="shared" si="35"/>
        <v>0</v>
      </c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</row>
    <row r="82" spans="1:55" ht="15">
      <c r="A82" s="31">
        <v>21878</v>
      </c>
      <c r="B82" s="32" t="s">
        <v>287</v>
      </c>
      <c r="C82" s="33"/>
      <c r="D82" s="33" t="s">
        <v>43</v>
      </c>
      <c r="E82" s="33"/>
      <c r="F82" s="61" t="s">
        <v>48</v>
      </c>
      <c r="G82" s="32" t="s">
        <v>307</v>
      </c>
      <c r="H82" s="32" t="s">
        <v>308</v>
      </c>
      <c r="I82" s="33"/>
      <c r="J82" s="64"/>
      <c r="K82" s="33"/>
      <c r="L82" s="33"/>
      <c r="M82" s="33"/>
      <c r="N82" s="33"/>
      <c r="O82" s="33"/>
      <c r="P82" s="33"/>
      <c r="Q82" s="33"/>
      <c r="R82" s="33" t="s">
        <v>38</v>
      </c>
      <c r="S82" s="32" t="s">
        <v>301</v>
      </c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40">
        <f t="shared" ref="AH82:AI82" si="36">0/27</f>
        <v>0</v>
      </c>
      <c r="AI82" s="40">
        <f t="shared" si="36"/>
        <v>0</v>
      </c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</row>
    <row r="83" spans="1:55" ht="12.75">
      <c r="A83" s="31">
        <v>21901</v>
      </c>
      <c r="B83" s="32" t="s">
        <v>287</v>
      </c>
      <c r="C83" s="33"/>
      <c r="D83" s="33" t="s">
        <v>43</v>
      </c>
      <c r="E83" s="33"/>
      <c r="F83" s="32" t="s">
        <v>117</v>
      </c>
      <c r="G83" s="32" t="s">
        <v>309</v>
      </c>
      <c r="H83" s="32" t="s">
        <v>310</v>
      </c>
      <c r="I83" s="33"/>
      <c r="J83" s="64"/>
      <c r="K83" s="33"/>
      <c r="L83" s="33"/>
      <c r="M83" s="33"/>
      <c r="N83" s="33"/>
      <c r="O83" s="33"/>
      <c r="P83" s="33"/>
      <c r="Q83" s="33"/>
      <c r="R83" s="33" t="s">
        <v>38</v>
      </c>
      <c r="S83" s="32" t="s">
        <v>312</v>
      </c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40">
        <f t="shared" ref="AH83:AI83" si="37">0/29</f>
        <v>0</v>
      </c>
      <c r="AI83" s="40">
        <f t="shared" si="37"/>
        <v>0</v>
      </c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</row>
    <row r="84" spans="1:55" ht="12.75">
      <c r="A84" s="31">
        <v>21902</v>
      </c>
      <c r="B84" s="32" t="s">
        <v>287</v>
      </c>
      <c r="C84" s="33"/>
      <c r="D84" s="33" t="s">
        <v>43</v>
      </c>
      <c r="E84" s="33"/>
      <c r="F84" s="32" t="s">
        <v>117</v>
      </c>
      <c r="G84" s="32" t="s">
        <v>309</v>
      </c>
      <c r="H84" s="32" t="s">
        <v>310</v>
      </c>
      <c r="I84" s="33"/>
      <c r="J84" s="64"/>
      <c r="K84" s="33"/>
      <c r="L84" s="33"/>
      <c r="M84" s="33"/>
      <c r="N84" s="33"/>
      <c r="O84" s="33"/>
      <c r="P84" s="33"/>
      <c r="Q84" s="33"/>
      <c r="R84" s="33" t="s">
        <v>38</v>
      </c>
      <c r="S84" s="32" t="s">
        <v>312</v>
      </c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40">
        <f t="shared" ref="AH84:AI84" si="38">0/30</f>
        <v>0</v>
      </c>
      <c r="AI84" s="40">
        <f t="shared" si="38"/>
        <v>0</v>
      </c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</row>
    <row r="85" spans="1:55" ht="12.75">
      <c r="A85" s="31">
        <v>21904</v>
      </c>
      <c r="B85" s="32" t="s">
        <v>287</v>
      </c>
      <c r="C85" s="33"/>
      <c r="D85" s="33" t="s">
        <v>43</v>
      </c>
      <c r="E85" s="33"/>
      <c r="F85" s="32" t="s">
        <v>117</v>
      </c>
      <c r="G85" s="32" t="s">
        <v>309</v>
      </c>
      <c r="H85" s="32" t="s">
        <v>310</v>
      </c>
      <c r="I85" s="33"/>
      <c r="J85" s="64"/>
      <c r="K85" s="33"/>
      <c r="L85" s="33"/>
      <c r="M85" s="33"/>
      <c r="N85" s="33"/>
      <c r="O85" s="33"/>
      <c r="P85" s="33"/>
      <c r="Q85" s="33"/>
      <c r="R85" s="33" t="s">
        <v>38</v>
      </c>
      <c r="S85" s="32" t="s">
        <v>312</v>
      </c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40">
        <f t="shared" ref="AH85:AI85" si="39">0/30</f>
        <v>0</v>
      </c>
      <c r="AI85" s="40">
        <f t="shared" si="39"/>
        <v>0</v>
      </c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</row>
    <row r="86" spans="1:55" ht="12.75">
      <c r="A86" s="31">
        <v>21905</v>
      </c>
      <c r="B86" s="32" t="s">
        <v>287</v>
      </c>
      <c r="C86" s="33"/>
      <c r="D86" s="33" t="s">
        <v>43</v>
      </c>
      <c r="E86" s="33"/>
      <c r="F86" s="32" t="s">
        <v>101</v>
      </c>
      <c r="G86" s="32" t="s">
        <v>264</v>
      </c>
      <c r="H86" s="32" t="s">
        <v>265</v>
      </c>
      <c r="I86" s="32"/>
      <c r="J86" s="64"/>
      <c r="K86" s="33"/>
      <c r="L86" s="33"/>
      <c r="M86" s="33"/>
      <c r="N86" s="33"/>
      <c r="O86" s="33"/>
      <c r="P86" s="33"/>
      <c r="Q86" s="33"/>
      <c r="R86" s="33" t="s">
        <v>38</v>
      </c>
      <c r="S86" s="32" t="s">
        <v>316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40">
        <f>0/32</f>
        <v>0</v>
      </c>
      <c r="AI86" s="40">
        <f>7/32</f>
        <v>0.21875</v>
      </c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</row>
    <row r="87" spans="1:55" ht="12.75">
      <c r="A87" s="31">
        <v>21906</v>
      </c>
      <c r="B87" s="32" t="s">
        <v>287</v>
      </c>
      <c r="C87" s="33"/>
      <c r="D87" s="33" t="s">
        <v>43</v>
      </c>
      <c r="E87" s="33"/>
      <c r="F87" s="32" t="s">
        <v>80</v>
      </c>
      <c r="G87" s="32" t="s">
        <v>318</v>
      </c>
      <c r="H87" s="32" t="s">
        <v>319</v>
      </c>
      <c r="I87" s="32"/>
      <c r="J87" s="64"/>
      <c r="K87" s="33"/>
      <c r="L87" s="33"/>
      <c r="M87" s="33"/>
      <c r="N87" s="33"/>
      <c r="O87" s="33"/>
      <c r="P87" s="33"/>
      <c r="Q87" s="33"/>
      <c r="R87" s="33" t="s">
        <v>38</v>
      </c>
      <c r="S87" s="32" t="s">
        <v>316</v>
      </c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40">
        <f t="shared" ref="AH87:AI87" si="40">3/34</f>
        <v>8.8235294117647065E-2</v>
      </c>
      <c r="AI87" s="40">
        <f t="shared" si="40"/>
        <v>8.8235294117647065E-2</v>
      </c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</row>
    <row r="88" spans="1:55" ht="12.75">
      <c r="A88" s="31">
        <v>21907</v>
      </c>
      <c r="B88" s="32" t="s">
        <v>287</v>
      </c>
      <c r="C88" s="33"/>
      <c r="D88" s="33" t="s">
        <v>43</v>
      </c>
      <c r="E88" s="33"/>
      <c r="F88" s="59" t="s">
        <v>103</v>
      </c>
      <c r="G88" s="32" t="s">
        <v>288</v>
      </c>
      <c r="H88" s="32" t="s">
        <v>289</v>
      </c>
      <c r="I88" s="32"/>
      <c r="J88" s="64"/>
      <c r="K88" s="33"/>
      <c r="L88" s="33"/>
      <c r="M88" s="33"/>
      <c r="N88" s="33"/>
      <c r="O88" s="33"/>
      <c r="P88" s="33"/>
      <c r="Q88" s="33"/>
      <c r="R88" s="33" t="s">
        <v>38</v>
      </c>
      <c r="S88" s="32" t="s">
        <v>316</v>
      </c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40">
        <f t="shared" ref="AH88:AI88" si="41">0/26</f>
        <v>0</v>
      </c>
      <c r="AI88" s="40">
        <f t="shared" si="41"/>
        <v>0</v>
      </c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</row>
    <row r="89" spans="1:55" ht="12.75">
      <c r="A89" s="31">
        <v>21908</v>
      </c>
      <c r="B89" s="32" t="s">
        <v>287</v>
      </c>
      <c r="C89" s="33"/>
      <c r="D89" s="33" t="s">
        <v>43</v>
      </c>
      <c r="E89" s="33"/>
      <c r="F89" s="59" t="s">
        <v>178</v>
      </c>
      <c r="G89" s="32" t="s">
        <v>294</v>
      </c>
      <c r="H89" s="32" t="s">
        <v>295</v>
      </c>
      <c r="I89" s="32"/>
      <c r="J89" s="64"/>
      <c r="K89" s="33"/>
      <c r="L89" s="33"/>
      <c r="M89" s="33"/>
      <c r="N89" s="33"/>
      <c r="O89" s="33"/>
      <c r="P89" s="33"/>
      <c r="Q89" s="33"/>
      <c r="R89" s="33" t="s">
        <v>38</v>
      </c>
      <c r="S89" s="32" t="s">
        <v>316</v>
      </c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40">
        <f t="shared" ref="AH89:AI89" si="42">0/28</f>
        <v>0</v>
      </c>
      <c r="AI89" s="40">
        <f t="shared" si="42"/>
        <v>0</v>
      </c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</row>
    <row r="90" spans="1:55" ht="12.75">
      <c r="A90" s="31">
        <v>21920</v>
      </c>
      <c r="B90" s="32" t="s">
        <v>287</v>
      </c>
      <c r="C90" s="33"/>
      <c r="D90" s="33" t="s">
        <v>43</v>
      </c>
      <c r="E90" s="33"/>
      <c r="F90" s="32" t="s">
        <v>323</v>
      </c>
      <c r="G90" s="32" t="s">
        <v>324</v>
      </c>
      <c r="H90" s="32" t="s">
        <v>325</v>
      </c>
      <c r="I90" s="32"/>
      <c r="J90" s="64"/>
      <c r="K90" s="33"/>
      <c r="L90" s="33"/>
      <c r="M90" s="33"/>
      <c r="N90" s="33"/>
      <c r="O90" s="33"/>
      <c r="P90" s="33"/>
      <c r="Q90" s="33"/>
      <c r="R90" s="33" t="s">
        <v>38</v>
      </c>
      <c r="S90" s="32" t="s">
        <v>326</v>
      </c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40">
        <f>1/27</f>
        <v>3.7037037037037035E-2</v>
      </c>
      <c r="AI90" s="40">
        <f>0/27</f>
        <v>0</v>
      </c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</row>
    <row r="91" spans="1:55" ht="12.75">
      <c r="A91" s="31">
        <v>21921</v>
      </c>
      <c r="B91" s="32" t="s">
        <v>287</v>
      </c>
      <c r="C91" s="33"/>
      <c r="D91" s="33" t="s">
        <v>43</v>
      </c>
      <c r="E91" s="33"/>
      <c r="F91" s="59" t="s">
        <v>328</v>
      </c>
      <c r="G91" s="32" t="s">
        <v>329</v>
      </c>
      <c r="H91" s="32" t="s">
        <v>330</v>
      </c>
      <c r="I91" s="32"/>
      <c r="J91" s="64"/>
      <c r="K91" s="33"/>
      <c r="L91" s="33"/>
      <c r="M91" s="33"/>
      <c r="N91" s="33"/>
      <c r="O91" s="33"/>
      <c r="P91" s="33"/>
      <c r="Q91" s="33"/>
      <c r="R91" s="33" t="s">
        <v>38</v>
      </c>
      <c r="S91" s="32" t="s">
        <v>326</v>
      </c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40">
        <f t="shared" ref="AH91:AI91" si="43">1/30</f>
        <v>3.3333333333333333E-2</v>
      </c>
      <c r="AI91" s="40">
        <f t="shared" si="43"/>
        <v>3.3333333333333333E-2</v>
      </c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</row>
    <row r="92" spans="1:55" ht="12.75">
      <c r="A92" s="31">
        <v>21922</v>
      </c>
      <c r="B92" s="32" t="s">
        <v>287</v>
      </c>
      <c r="C92" s="33"/>
      <c r="D92" s="33" t="s">
        <v>43</v>
      </c>
      <c r="E92" s="33"/>
      <c r="F92" s="59" t="s">
        <v>331</v>
      </c>
      <c r="G92" s="32" t="s">
        <v>332</v>
      </c>
      <c r="H92" s="32" t="s">
        <v>333</v>
      </c>
      <c r="I92" s="32"/>
      <c r="J92" s="64"/>
      <c r="K92" s="33"/>
      <c r="L92" s="33"/>
      <c r="M92" s="33"/>
      <c r="N92" s="33"/>
      <c r="O92" s="33"/>
      <c r="P92" s="33"/>
      <c r="Q92" s="33"/>
      <c r="R92" s="33" t="s">
        <v>38</v>
      </c>
      <c r="S92" s="32" t="s">
        <v>326</v>
      </c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40">
        <f>0/30</f>
        <v>0</v>
      </c>
      <c r="AI92" s="40">
        <f>1/30</f>
        <v>3.3333333333333333E-2</v>
      </c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</row>
    <row r="93" spans="1:55" ht="12.75">
      <c r="A93" s="31">
        <v>21923</v>
      </c>
      <c r="B93" s="32" t="s">
        <v>287</v>
      </c>
      <c r="C93" s="33"/>
      <c r="D93" s="33" t="s">
        <v>43</v>
      </c>
      <c r="E93" s="33"/>
      <c r="F93" s="32" t="s">
        <v>335</v>
      </c>
      <c r="G93" s="32" t="s">
        <v>336</v>
      </c>
      <c r="H93" s="32" t="s">
        <v>337</v>
      </c>
      <c r="I93" s="32"/>
      <c r="J93" s="64"/>
      <c r="K93" s="33"/>
      <c r="L93" s="33"/>
      <c r="M93" s="33"/>
      <c r="N93" s="33"/>
      <c r="O93" s="33"/>
      <c r="P93" s="33"/>
      <c r="Q93" s="33"/>
      <c r="R93" s="33" t="s">
        <v>38</v>
      </c>
      <c r="S93" s="32" t="s">
        <v>326</v>
      </c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40">
        <f t="shared" ref="AH93:AI93" si="44">0/28</f>
        <v>0</v>
      </c>
      <c r="AI93" s="40">
        <f t="shared" si="44"/>
        <v>0</v>
      </c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</row>
    <row r="94" spans="1:55" ht="12.75">
      <c r="A94" s="31">
        <v>21924</v>
      </c>
      <c r="B94" s="32" t="s">
        <v>287</v>
      </c>
      <c r="C94" s="33"/>
      <c r="D94" s="33" t="s">
        <v>43</v>
      </c>
      <c r="E94" s="33"/>
      <c r="F94" s="32" t="s">
        <v>339</v>
      </c>
      <c r="G94" s="32" t="s">
        <v>340</v>
      </c>
      <c r="H94" s="32" t="s">
        <v>341</v>
      </c>
      <c r="I94" s="32"/>
      <c r="J94" s="64"/>
      <c r="K94" s="33"/>
      <c r="L94" s="33"/>
      <c r="M94" s="33"/>
      <c r="N94" s="33"/>
      <c r="O94" s="33"/>
      <c r="P94" s="33"/>
      <c r="Q94" s="33"/>
      <c r="R94" s="33" t="s">
        <v>38</v>
      </c>
      <c r="S94" s="32" t="s">
        <v>326</v>
      </c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40">
        <f t="shared" ref="AH94:AI94" si="45">0/30</f>
        <v>0</v>
      </c>
      <c r="AI94" s="40">
        <f t="shared" si="45"/>
        <v>0</v>
      </c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</row>
    <row r="95" spans="1:55" ht="12.75">
      <c r="A95" s="31">
        <v>21925</v>
      </c>
      <c r="B95" s="32" t="s">
        <v>287</v>
      </c>
      <c r="C95" s="33"/>
      <c r="D95" s="33" t="s">
        <v>43</v>
      </c>
      <c r="E95" s="33"/>
      <c r="F95" s="32" t="s">
        <v>225</v>
      </c>
      <c r="G95" s="32" t="s">
        <v>343</v>
      </c>
      <c r="H95" s="32" t="s">
        <v>344</v>
      </c>
      <c r="I95" s="32"/>
      <c r="J95" s="64"/>
      <c r="K95" s="33"/>
      <c r="L95" s="33"/>
      <c r="M95" s="33"/>
      <c r="N95" s="33"/>
      <c r="O95" s="33"/>
      <c r="P95" s="33"/>
      <c r="Q95" s="33"/>
      <c r="R95" s="33" t="s">
        <v>38</v>
      </c>
      <c r="S95" s="32" t="s">
        <v>326</v>
      </c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40">
        <f t="shared" ref="AH95:AH96" si="46">0/30</f>
        <v>0</v>
      </c>
      <c r="AI95" s="40">
        <f>5/30</f>
        <v>0.16666666666666666</v>
      </c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</row>
    <row r="96" spans="1:55" ht="12.75">
      <c r="A96" s="31">
        <v>21926</v>
      </c>
      <c r="B96" s="32" t="s">
        <v>287</v>
      </c>
      <c r="C96" s="33"/>
      <c r="D96" s="33" t="s">
        <v>43</v>
      </c>
      <c r="E96" s="33"/>
      <c r="F96" s="32" t="s">
        <v>346</v>
      </c>
      <c r="G96" s="32" t="s">
        <v>347</v>
      </c>
      <c r="H96" s="32" t="s">
        <v>348</v>
      </c>
      <c r="I96" s="32"/>
      <c r="J96" s="64"/>
      <c r="K96" s="33"/>
      <c r="L96" s="33"/>
      <c r="M96" s="33"/>
      <c r="N96" s="33"/>
      <c r="O96" s="33"/>
      <c r="P96" s="33"/>
      <c r="Q96" s="33"/>
      <c r="R96" s="33" t="s">
        <v>38</v>
      </c>
      <c r="S96" s="32" t="s">
        <v>326</v>
      </c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40">
        <f t="shared" si="46"/>
        <v>0</v>
      </c>
      <c r="AI96" s="40">
        <f>0/30</f>
        <v>0</v>
      </c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</row>
    <row r="97" spans="1:55" ht="12.75">
      <c r="A97" s="31">
        <v>21927</v>
      </c>
      <c r="B97" s="32" t="s">
        <v>287</v>
      </c>
      <c r="C97" s="33"/>
      <c r="D97" s="33" t="s">
        <v>43</v>
      </c>
      <c r="E97" s="33"/>
      <c r="F97" s="32" t="s">
        <v>349</v>
      </c>
      <c r="G97" s="32" t="s">
        <v>350</v>
      </c>
      <c r="H97" s="32" t="s">
        <v>351</v>
      </c>
      <c r="I97" s="32"/>
      <c r="J97" s="64"/>
      <c r="K97" s="33"/>
      <c r="L97" s="33"/>
      <c r="M97" s="33"/>
      <c r="N97" s="33"/>
      <c r="O97" s="33"/>
      <c r="P97" s="33"/>
      <c r="Q97" s="33"/>
      <c r="R97" s="33" t="s">
        <v>38</v>
      </c>
      <c r="S97" s="32" t="s">
        <v>326</v>
      </c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40">
        <f>0/32</f>
        <v>0</v>
      </c>
      <c r="AI97" s="40">
        <f>1/32</f>
        <v>3.125E-2</v>
      </c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</row>
    <row r="98" spans="1:55" ht="12.75">
      <c r="A98" s="31">
        <v>22042</v>
      </c>
      <c r="B98" s="32" t="s">
        <v>287</v>
      </c>
      <c r="C98" s="33"/>
      <c r="D98" s="33" t="s">
        <v>43</v>
      </c>
      <c r="E98" s="33"/>
      <c r="F98" s="33" t="s">
        <v>128</v>
      </c>
      <c r="G98" s="32" t="s">
        <v>353</v>
      </c>
      <c r="H98" s="32" t="s">
        <v>354</v>
      </c>
      <c r="I98" s="32"/>
      <c r="J98" s="64"/>
      <c r="K98" s="33"/>
      <c r="L98" s="33"/>
      <c r="M98" s="33"/>
      <c r="N98" s="33"/>
      <c r="O98" s="33"/>
      <c r="P98" s="33"/>
      <c r="Q98" s="33"/>
      <c r="R98" s="33" t="s">
        <v>38</v>
      </c>
      <c r="S98" s="32" t="s">
        <v>355</v>
      </c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40">
        <f t="shared" ref="AH98:AI98" si="47">0/30</f>
        <v>0</v>
      </c>
      <c r="AI98" s="40">
        <f t="shared" si="47"/>
        <v>0</v>
      </c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</row>
    <row r="99" spans="1:55" ht="12.75">
      <c r="A99" s="31">
        <v>22055</v>
      </c>
      <c r="B99" s="32" t="s">
        <v>287</v>
      </c>
      <c r="C99" s="33"/>
      <c r="D99" s="33" t="s">
        <v>43</v>
      </c>
      <c r="E99" s="33"/>
      <c r="F99" s="32" t="s">
        <v>128</v>
      </c>
      <c r="G99" s="32" t="s">
        <v>353</v>
      </c>
      <c r="H99" s="32" t="s">
        <v>354</v>
      </c>
      <c r="I99" s="32"/>
      <c r="J99" s="32"/>
      <c r="K99" s="33"/>
      <c r="L99" s="33"/>
      <c r="M99" s="33"/>
      <c r="N99" s="33"/>
      <c r="O99" s="33"/>
      <c r="P99" s="33"/>
      <c r="Q99" s="33"/>
      <c r="R99" s="33" t="s">
        <v>38</v>
      </c>
      <c r="S99" s="32" t="s">
        <v>357</v>
      </c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40">
        <f t="shared" ref="AH99:AI99" si="48">0/22</f>
        <v>0</v>
      </c>
      <c r="AI99" s="40">
        <f t="shared" si="48"/>
        <v>0</v>
      </c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</row>
    <row r="100" spans="1:55" ht="12.75">
      <c r="A100" s="31">
        <v>22057</v>
      </c>
      <c r="B100" s="32" t="s">
        <v>287</v>
      </c>
      <c r="C100" s="33"/>
      <c r="D100" s="33" t="s">
        <v>43</v>
      </c>
      <c r="E100" s="33"/>
      <c r="F100" s="32" t="s">
        <v>358</v>
      </c>
      <c r="G100" s="73">
        <v>-31.08</v>
      </c>
      <c r="H100" s="73">
        <v>-63.79</v>
      </c>
      <c r="I100" s="32"/>
      <c r="J100" s="33"/>
      <c r="K100" s="33"/>
      <c r="L100" s="33"/>
      <c r="M100" s="33"/>
      <c r="N100" s="32" t="s">
        <v>360</v>
      </c>
      <c r="O100" s="33"/>
      <c r="P100" s="33"/>
      <c r="Q100" s="33"/>
      <c r="R100" s="33" t="s">
        <v>38</v>
      </c>
      <c r="S100" s="32" t="s">
        <v>357</v>
      </c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40">
        <f>3/28</f>
        <v>0.10714285714285714</v>
      </c>
      <c r="AI100" s="40">
        <f>1/28</f>
        <v>3.5714285714285712E-2</v>
      </c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</row>
    <row r="101" spans="1:55" ht="12.75">
      <c r="A101" s="31">
        <v>22058</v>
      </c>
      <c r="B101" s="32" t="s">
        <v>287</v>
      </c>
      <c r="C101" s="33"/>
      <c r="D101" s="33" t="s">
        <v>43</v>
      </c>
      <c r="E101" s="33"/>
      <c r="F101" s="32" t="s">
        <v>358</v>
      </c>
      <c r="G101" s="73">
        <v>-31.08</v>
      </c>
      <c r="H101" s="73">
        <v>-63.79</v>
      </c>
      <c r="I101" s="32"/>
      <c r="J101" s="33"/>
      <c r="K101" s="33"/>
      <c r="L101" s="33"/>
      <c r="M101" s="33"/>
      <c r="N101" s="32"/>
      <c r="O101" s="33"/>
      <c r="P101" s="33"/>
      <c r="Q101" s="33"/>
      <c r="R101" s="33" t="s">
        <v>38</v>
      </c>
      <c r="S101" s="32" t="s">
        <v>357</v>
      </c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40">
        <f t="shared" ref="AH101:AI101" si="49">0/30</f>
        <v>0</v>
      </c>
      <c r="AI101" s="40">
        <f t="shared" si="49"/>
        <v>0</v>
      </c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</row>
    <row r="102" spans="1:55" ht="12.75">
      <c r="A102" s="31">
        <v>22059</v>
      </c>
      <c r="B102" s="32" t="s">
        <v>287</v>
      </c>
      <c r="C102" s="33"/>
      <c r="D102" s="33" t="s">
        <v>43</v>
      </c>
      <c r="E102" s="33"/>
      <c r="F102" s="32" t="s">
        <v>358</v>
      </c>
      <c r="G102" s="73">
        <v>-31.08</v>
      </c>
      <c r="H102" s="73">
        <v>-63.79</v>
      </c>
      <c r="I102" s="32"/>
      <c r="J102" s="33"/>
      <c r="K102" s="33"/>
      <c r="L102" s="33"/>
      <c r="M102" s="33"/>
      <c r="N102" s="32" t="s">
        <v>362</v>
      </c>
      <c r="O102" s="33"/>
      <c r="P102" s="33"/>
      <c r="Q102" s="33"/>
      <c r="R102" s="33" t="s">
        <v>38</v>
      </c>
      <c r="S102" s="32" t="s">
        <v>357</v>
      </c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40">
        <f t="shared" ref="AH102:AI102" si="50">0/30</f>
        <v>0</v>
      </c>
      <c r="AI102" s="40">
        <f t="shared" si="50"/>
        <v>0</v>
      </c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</row>
    <row r="103" spans="1:55" ht="12.75">
      <c r="A103" s="31">
        <v>22073</v>
      </c>
      <c r="B103" s="32" t="s">
        <v>287</v>
      </c>
      <c r="C103" s="33"/>
      <c r="D103" s="33" t="s">
        <v>43</v>
      </c>
      <c r="E103" s="33"/>
      <c r="F103" s="33" t="s">
        <v>364</v>
      </c>
      <c r="G103" s="74" t="s">
        <v>365</v>
      </c>
      <c r="H103" s="74" t="s">
        <v>366</v>
      </c>
      <c r="I103" s="32"/>
      <c r="J103" s="64"/>
      <c r="K103" s="33"/>
      <c r="L103" s="33"/>
      <c r="M103" s="33"/>
      <c r="N103" s="33"/>
      <c r="O103" s="33"/>
      <c r="P103" s="33"/>
      <c r="Q103" s="33"/>
      <c r="R103" s="33" t="s">
        <v>38</v>
      </c>
      <c r="S103" s="32" t="s">
        <v>367</v>
      </c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40">
        <f t="shared" ref="AH103:AI103" si="51">0/19</f>
        <v>0</v>
      </c>
      <c r="AI103" s="40">
        <f t="shared" si="51"/>
        <v>0</v>
      </c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</row>
    <row r="104" spans="1:55" ht="12.75">
      <c r="A104" s="31">
        <v>22270</v>
      </c>
      <c r="B104" s="79" t="s">
        <v>56</v>
      </c>
      <c r="C104" s="33"/>
      <c r="D104" s="33" t="s">
        <v>43</v>
      </c>
      <c r="E104" s="33"/>
      <c r="F104" s="80" t="s">
        <v>369</v>
      </c>
      <c r="G104" s="32" t="s">
        <v>245</v>
      </c>
      <c r="H104" s="32" t="s">
        <v>246</v>
      </c>
      <c r="I104" s="32"/>
      <c r="J104" s="64"/>
      <c r="K104" s="33"/>
      <c r="L104" s="33"/>
      <c r="M104" s="33"/>
      <c r="N104" s="33"/>
      <c r="O104" s="33"/>
      <c r="P104" s="33"/>
      <c r="Q104" s="33"/>
      <c r="R104" s="33" t="s">
        <v>38</v>
      </c>
      <c r="S104" s="32" t="s">
        <v>370</v>
      </c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40">
        <f t="shared" ref="AH104:AI104" si="52">0/26</f>
        <v>0</v>
      </c>
      <c r="AI104" s="40">
        <f t="shared" si="52"/>
        <v>0</v>
      </c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</row>
    <row r="105" spans="1:55" ht="12.75">
      <c r="A105" s="31">
        <v>22271</v>
      </c>
      <c r="B105" s="43" t="s">
        <v>56</v>
      </c>
      <c r="C105" s="33"/>
      <c r="D105" s="33" t="s">
        <v>43</v>
      </c>
      <c r="E105" s="33"/>
      <c r="F105" s="33" t="s">
        <v>186</v>
      </c>
      <c r="G105" s="32" t="s">
        <v>372</v>
      </c>
      <c r="H105" s="32" t="s">
        <v>373</v>
      </c>
      <c r="I105" s="32"/>
      <c r="J105" s="64"/>
      <c r="K105" s="33"/>
      <c r="L105" s="33"/>
      <c r="M105" s="33"/>
      <c r="N105" s="33"/>
      <c r="O105" s="33"/>
      <c r="P105" s="33"/>
      <c r="Q105" s="33"/>
      <c r="R105" s="33" t="s">
        <v>38</v>
      </c>
      <c r="S105" s="81" t="s">
        <v>374</v>
      </c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40">
        <f t="shared" ref="AH105:AI105" si="53">0/29</f>
        <v>0</v>
      </c>
      <c r="AI105" s="40">
        <f t="shared" si="53"/>
        <v>0</v>
      </c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</row>
    <row r="106" spans="1:55" ht="15">
      <c r="A106" s="75">
        <v>22289</v>
      </c>
      <c r="B106" s="33" t="s">
        <v>56</v>
      </c>
      <c r="C106" s="33"/>
      <c r="D106" s="47" t="s">
        <v>42</v>
      </c>
      <c r="E106" s="33"/>
      <c r="F106" s="61" t="s">
        <v>57</v>
      </c>
      <c r="G106" s="62">
        <v>-30.731943999999999</v>
      </c>
      <c r="H106" s="62">
        <v>-63.720277000000003</v>
      </c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63" t="s">
        <v>58</v>
      </c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40"/>
      <c r="AJ106" s="61">
        <v>0</v>
      </c>
      <c r="AK106" s="61">
        <v>0</v>
      </c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</row>
    <row r="107" spans="1:55" ht="12.75">
      <c r="A107" s="31">
        <v>22307</v>
      </c>
      <c r="B107" s="43" t="s">
        <v>56</v>
      </c>
      <c r="C107" s="33"/>
      <c r="D107" s="33" t="s">
        <v>43</v>
      </c>
      <c r="E107" s="33"/>
      <c r="F107" s="33" t="s">
        <v>102</v>
      </c>
      <c r="G107" s="32" t="s">
        <v>376</v>
      </c>
      <c r="H107" s="32" t="s">
        <v>377</v>
      </c>
      <c r="I107" s="32"/>
      <c r="J107" s="64"/>
      <c r="K107" s="33"/>
      <c r="L107" s="33"/>
      <c r="M107" s="33"/>
      <c r="N107" s="33"/>
      <c r="O107" s="33"/>
      <c r="P107" s="33"/>
      <c r="Q107" s="33"/>
      <c r="R107" s="33" t="s">
        <v>38</v>
      </c>
      <c r="S107" s="32" t="s">
        <v>378</v>
      </c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40">
        <f t="shared" ref="AH107:AI107" si="54">0/26</f>
        <v>0</v>
      </c>
      <c r="AI107" s="40">
        <f t="shared" si="54"/>
        <v>0</v>
      </c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</row>
    <row r="108" spans="1:55" ht="12.75">
      <c r="A108" s="31">
        <v>22308</v>
      </c>
      <c r="B108" s="79" t="s">
        <v>56</v>
      </c>
      <c r="C108" s="33"/>
      <c r="D108" s="33" t="s">
        <v>43</v>
      </c>
      <c r="E108" s="33"/>
      <c r="F108" s="33" t="s">
        <v>45</v>
      </c>
      <c r="G108" s="32" t="s">
        <v>253</v>
      </c>
      <c r="H108" s="32" t="s">
        <v>254</v>
      </c>
      <c r="I108" s="32"/>
      <c r="J108" s="64"/>
      <c r="K108" s="33"/>
      <c r="L108" s="33"/>
      <c r="M108" s="33"/>
      <c r="N108" s="33"/>
      <c r="O108" s="33"/>
      <c r="P108" s="33"/>
      <c r="Q108" s="33"/>
      <c r="R108" s="33" t="s">
        <v>38</v>
      </c>
      <c r="S108" s="32" t="s">
        <v>380</v>
      </c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40">
        <f>0/23</f>
        <v>0</v>
      </c>
      <c r="AI108" s="40">
        <f>4/23</f>
        <v>0.17391304347826086</v>
      </c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</row>
    <row r="109" spans="1:55" ht="12.75">
      <c r="A109" s="31">
        <v>22309</v>
      </c>
      <c r="B109" s="43" t="s">
        <v>56</v>
      </c>
      <c r="C109" s="33"/>
      <c r="D109" s="33" t="s">
        <v>43</v>
      </c>
      <c r="E109" s="33"/>
      <c r="F109" s="33" t="s">
        <v>382</v>
      </c>
      <c r="G109" s="32" t="s">
        <v>383</v>
      </c>
      <c r="H109" s="32" t="s">
        <v>384</v>
      </c>
      <c r="I109" s="32"/>
      <c r="J109" s="64"/>
      <c r="K109" s="33"/>
      <c r="L109" s="33"/>
      <c r="M109" s="33"/>
      <c r="N109" s="33"/>
      <c r="O109" s="33"/>
      <c r="P109" s="33"/>
      <c r="Q109" s="33"/>
      <c r="R109" s="33" t="s">
        <v>38</v>
      </c>
      <c r="S109" s="32" t="s">
        <v>380</v>
      </c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40">
        <f t="shared" ref="AH109:AI109" si="55">0/30</f>
        <v>0</v>
      </c>
      <c r="AI109" s="40">
        <f t="shared" si="55"/>
        <v>0</v>
      </c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</row>
    <row r="110" spans="1:55" ht="12.75">
      <c r="A110" s="31">
        <v>22310</v>
      </c>
      <c r="B110" s="43" t="s">
        <v>56</v>
      </c>
      <c r="C110" s="33"/>
      <c r="D110" s="33" t="s">
        <v>43</v>
      </c>
      <c r="E110" s="33"/>
      <c r="F110" s="33" t="s">
        <v>386</v>
      </c>
      <c r="G110" s="82">
        <v>-33.091999999999999</v>
      </c>
      <c r="H110" s="82">
        <v>-64.289000000000001</v>
      </c>
      <c r="I110" s="32"/>
      <c r="J110" s="64"/>
      <c r="K110" s="33"/>
      <c r="L110" s="33"/>
      <c r="M110" s="33"/>
      <c r="N110" s="33"/>
      <c r="O110" s="33"/>
      <c r="P110" s="33"/>
      <c r="Q110" s="33"/>
      <c r="R110" s="33" t="s">
        <v>38</v>
      </c>
      <c r="S110" s="32" t="s">
        <v>378</v>
      </c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40">
        <f t="shared" ref="AH110:AI110" si="56">0/26</f>
        <v>0</v>
      </c>
      <c r="AI110" s="40">
        <f t="shared" si="56"/>
        <v>0</v>
      </c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</row>
    <row r="111" spans="1:55" ht="12.75">
      <c r="A111" s="31">
        <v>22311</v>
      </c>
      <c r="B111" s="79" t="s">
        <v>56</v>
      </c>
      <c r="C111" s="33"/>
      <c r="D111" s="33" t="s">
        <v>43</v>
      </c>
      <c r="E111" s="33"/>
      <c r="F111" s="33" t="s">
        <v>387</v>
      </c>
      <c r="G111" s="73">
        <v>-33.01003</v>
      </c>
      <c r="H111" s="73">
        <v>-64.16995</v>
      </c>
      <c r="I111" s="32"/>
      <c r="J111" s="64"/>
      <c r="K111" s="33"/>
      <c r="L111" s="33"/>
      <c r="M111" s="33"/>
      <c r="N111" s="33"/>
      <c r="O111" s="33"/>
      <c r="P111" s="33"/>
      <c r="Q111" s="33"/>
      <c r="R111" s="33" t="s">
        <v>38</v>
      </c>
      <c r="S111" s="32" t="s">
        <v>388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40">
        <f t="shared" ref="AH111:AI111" si="57">0/29</f>
        <v>0</v>
      </c>
      <c r="AI111" s="40">
        <f t="shared" si="57"/>
        <v>0</v>
      </c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</row>
    <row r="112" spans="1:55" ht="12.75">
      <c r="A112" s="31">
        <v>22314</v>
      </c>
      <c r="B112" s="43" t="s">
        <v>56</v>
      </c>
      <c r="C112" s="33"/>
      <c r="D112" s="33" t="s">
        <v>43</v>
      </c>
      <c r="E112" s="33"/>
      <c r="F112" s="33" t="s">
        <v>53</v>
      </c>
      <c r="G112" s="32" t="s">
        <v>389</v>
      </c>
      <c r="H112" s="32" t="s">
        <v>390</v>
      </c>
      <c r="I112" s="32"/>
      <c r="J112" s="64"/>
      <c r="K112" s="33"/>
      <c r="L112" s="33"/>
      <c r="M112" s="33"/>
      <c r="N112" s="33"/>
      <c r="O112" s="33"/>
      <c r="P112" s="33"/>
      <c r="Q112" s="33"/>
      <c r="R112" s="33" t="s">
        <v>38</v>
      </c>
      <c r="S112" s="32" t="s">
        <v>388</v>
      </c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40">
        <f t="shared" ref="AH112:AI112" si="58">0/27</f>
        <v>0</v>
      </c>
      <c r="AI112" s="40">
        <f t="shared" si="58"/>
        <v>0</v>
      </c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</row>
    <row r="113" spans="1:55" ht="12.75">
      <c r="A113" s="31">
        <v>22315</v>
      </c>
      <c r="B113" s="43" t="s">
        <v>56</v>
      </c>
      <c r="C113" s="33"/>
      <c r="D113" s="33" t="s">
        <v>43</v>
      </c>
      <c r="E113" s="33"/>
      <c r="F113" s="84" t="s">
        <v>391</v>
      </c>
      <c r="G113" s="32" t="s">
        <v>392</v>
      </c>
      <c r="H113" s="32" t="s">
        <v>393</v>
      </c>
      <c r="I113" s="32"/>
      <c r="J113" s="64"/>
      <c r="K113" s="33"/>
      <c r="L113" s="33"/>
      <c r="M113" s="33"/>
      <c r="N113" s="33"/>
      <c r="O113" s="33"/>
      <c r="P113" s="33"/>
      <c r="Q113" s="33"/>
      <c r="R113" s="33" t="s">
        <v>38</v>
      </c>
      <c r="S113" s="32" t="s">
        <v>394</v>
      </c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40">
        <f t="shared" ref="AH113:AI113" si="59">0/27</f>
        <v>0</v>
      </c>
      <c r="AI113" s="40">
        <f t="shared" si="59"/>
        <v>0</v>
      </c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</row>
    <row r="114" spans="1:55" ht="12.75">
      <c r="A114" s="31">
        <v>22322</v>
      </c>
      <c r="B114" s="79" t="s">
        <v>56</v>
      </c>
      <c r="C114" s="33"/>
      <c r="D114" s="33" t="s">
        <v>43</v>
      </c>
      <c r="E114" s="33"/>
      <c r="F114" s="84" t="s">
        <v>395</v>
      </c>
      <c r="G114" s="32" t="s">
        <v>245</v>
      </c>
      <c r="H114" s="32" t="s">
        <v>246</v>
      </c>
      <c r="I114" s="32"/>
      <c r="J114" s="64"/>
      <c r="K114" s="33"/>
      <c r="L114" s="33"/>
      <c r="M114" s="33"/>
      <c r="N114" s="33"/>
      <c r="O114" s="33"/>
      <c r="P114" s="33"/>
      <c r="Q114" s="33"/>
      <c r="R114" s="33" t="s">
        <v>38</v>
      </c>
      <c r="S114" s="32" t="s">
        <v>378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40">
        <f t="shared" ref="AH114:AI114" si="60">0/30</f>
        <v>0</v>
      </c>
      <c r="AI114" s="40">
        <f t="shared" si="60"/>
        <v>0</v>
      </c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</row>
    <row r="115" spans="1:55" ht="15">
      <c r="A115" s="75">
        <v>22355</v>
      </c>
      <c r="B115" s="43" t="s">
        <v>56</v>
      </c>
      <c r="C115" s="33"/>
      <c r="D115" s="47" t="s">
        <v>42</v>
      </c>
      <c r="E115" s="33"/>
      <c r="F115" s="61" t="s">
        <v>59</v>
      </c>
      <c r="G115" s="62">
        <v>-31</v>
      </c>
      <c r="H115" s="62">
        <v>-62.683329999999998</v>
      </c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63" t="s">
        <v>60</v>
      </c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40"/>
      <c r="AJ115" s="61">
        <v>1</v>
      </c>
      <c r="AK115" s="61">
        <v>0</v>
      </c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</row>
    <row r="116" spans="1:55" ht="12.75">
      <c r="A116" s="31">
        <v>22369</v>
      </c>
      <c r="B116" s="43" t="s">
        <v>56</v>
      </c>
      <c r="C116" s="33"/>
      <c r="D116" s="33" t="s">
        <v>43</v>
      </c>
      <c r="E116" s="33"/>
      <c r="F116" s="33" t="s">
        <v>59</v>
      </c>
      <c r="G116" s="32" t="s">
        <v>396</v>
      </c>
      <c r="H116" s="32" t="s">
        <v>397</v>
      </c>
      <c r="I116" s="32"/>
      <c r="J116" s="64"/>
      <c r="K116" s="33"/>
      <c r="L116" s="33"/>
      <c r="M116" s="33"/>
      <c r="N116" s="33"/>
      <c r="O116" s="33"/>
      <c r="P116" s="33"/>
      <c r="Q116" s="33"/>
      <c r="R116" s="33" t="s">
        <v>38</v>
      </c>
      <c r="S116" s="32" t="s">
        <v>398</v>
      </c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40">
        <f t="shared" ref="AH116:AI116" si="61">0/31</f>
        <v>0</v>
      </c>
      <c r="AI116" s="40">
        <f t="shared" si="61"/>
        <v>0</v>
      </c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</row>
    <row r="117" spans="1:55" ht="12.75">
      <c r="A117" s="31">
        <v>22370</v>
      </c>
      <c r="B117" s="79" t="s">
        <v>56</v>
      </c>
      <c r="C117" s="33"/>
      <c r="D117" s="33" t="s">
        <v>43</v>
      </c>
      <c r="E117" s="33"/>
      <c r="F117" s="33" t="s">
        <v>59</v>
      </c>
      <c r="G117" s="32" t="s">
        <v>396</v>
      </c>
      <c r="H117" s="32" t="s">
        <v>397</v>
      </c>
      <c r="I117" s="32"/>
      <c r="J117" s="64"/>
      <c r="K117" s="33"/>
      <c r="L117" s="33"/>
      <c r="M117" s="33"/>
      <c r="N117" s="33"/>
      <c r="O117" s="33"/>
      <c r="P117" s="33"/>
      <c r="Q117" s="33"/>
      <c r="R117" s="33" t="s">
        <v>38</v>
      </c>
      <c r="S117" s="32" t="s">
        <v>398</v>
      </c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40">
        <f t="shared" ref="AH117:AI117" si="62">0/30</f>
        <v>0</v>
      </c>
      <c r="AI117" s="40">
        <f t="shared" si="62"/>
        <v>0</v>
      </c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</row>
    <row r="118" spans="1:55" ht="12.75">
      <c r="A118" s="31">
        <v>22590</v>
      </c>
      <c r="B118" s="33" t="s">
        <v>61</v>
      </c>
      <c r="C118" s="33"/>
      <c r="D118" s="33" t="s">
        <v>43</v>
      </c>
      <c r="E118" s="33"/>
      <c r="F118" s="2" t="s">
        <v>174</v>
      </c>
      <c r="G118" s="32" t="s">
        <v>399</v>
      </c>
      <c r="H118" s="32" t="s">
        <v>400</v>
      </c>
      <c r="I118" s="32"/>
      <c r="J118" s="64"/>
      <c r="K118" s="33"/>
      <c r="L118" s="33"/>
      <c r="M118" s="33"/>
      <c r="N118" s="33"/>
      <c r="O118" s="33"/>
      <c r="P118" s="33"/>
      <c r="Q118" s="33"/>
      <c r="R118" s="33" t="s">
        <v>38</v>
      </c>
      <c r="S118" s="85">
        <v>41870</v>
      </c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40">
        <f>0/29</f>
        <v>0</v>
      </c>
      <c r="AI118" s="40">
        <f>9/29</f>
        <v>0.31034482758620691</v>
      </c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</row>
    <row r="119" spans="1:55" ht="15">
      <c r="A119" s="75">
        <v>22591</v>
      </c>
      <c r="B119" s="33" t="s">
        <v>61</v>
      </c>
      <c r="C119" s="33"/>
      <c r="D119" s="47" t="s">
        <v>42</v>
      </c>
      <c r="E119" s="33"/>
      <c r="F119" s="61" t="s">
        <v>62</v>
      </c>
      <c r="G119" s="62">
        <v>-33.807499999999997</v>
      </c>
      <c r="H119" s="62">
        <v>-64.430269999999993</v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63" t="s">
        <v>63</v>
      </c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40"/>
      <c r="AJ119" s="61">
        <v>0</v>
      </c>
      <c r="AK119" s="61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</row>
    <row r="120" spans="1:55" ht="12.75">
      <c r="A120" s="31">
        <v>22593</v>
      </c>
      <c r="B120" s="33" t="s">
        <v>61</v>
      </c>
      <c r="C120" s="33"/>
      <c r="D120" s="33" t="s">
        <v>43</v>
      </c>
      <c r="E120" s="33"/>
      <c r="F120" s="2" t="s">
        <v>401</v>
      </c>
      <c r="G120" s="32" t="s">
        <v>402</v>
      </c>
      <c r="H120" s="32" t="s">
        <v>403</v>
      </c>
      <c r="I120" s="32"/>
      <c r="J120" s="64"/>
      <c r="K120" s="33"/>
      <c r="L120" s="33"/>
      <c r="M120" s="33"/>
      <c r="N120" s="33"/>
      <c r="O120" s="33"/>
      <c r="P120" s="33"/>
      <c r="Q120" s="33"/>
      <c r="R120" s="33" t="s">
        <v>38</v>
      </c>
      <c r="S120" s="85" t="s">
        <v>404</v>
      </c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40">
        <f>0/20</f>
        <v>0</v>
      </c>
      <c r="AI120" s="40">
        <f>2/35</f>
        <v>5.7142857142857141E-2</v>
      </c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</row>
    <row r="121" spans="1:55" ht="12.75">
      <c r="A121" s="31">
        <v>22594</v>
      </c>
      <c r="B121" s="33" t="s">
        <v>61</v>
      </c>
      <c r="C121" s="33"/>
      <c r="D121" s="33" t="s">
        <v>43</v>
      </c>
      <c r="E121" s="33"/>
      <c r="F121" s="2" t="s">
        <v>126</v>
      </c>
      <c r="G121" s="32" t="s">
        <v>250</v>
      </c>
      <c r="H121" s="32" t="s">
        <v>251</v>
      </c>
      <c r="I121" s="32"/>
      <c r="J121" s="64"/>
      <c r="K121" s="33"/>
      <c r="L121" s="33"/>
      <c r="M121" s="33"/>
      <c r="N121" s="33"/>
      <c r="O121" s="33"/>
      <c r="P121" s="33"/>
      <c r="Q121" s="33"/>
      <c r="R121" s="33" t="s">
        <v>38</v>
      </c>
      <c r="S121" s="85">
        <v>41870</v>
      </c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40">
        <f>0/28</f>
        <v>0</v>
      </c>
      <c r="AI121" s="40">
        <f>1/28</f>
        <v>3.5714285714285712E-2</v>
      </c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</row>
    <row r="122" spans="1:55" ht="12.75">
      <c r="A122" s="31">
        <v>22596</v>
      </c>
      <c r="B122" s="33" t="s">
        <v>61</v>
      </c>
      <c r="C122" s="33"/>
      <c r="D122" s="33" t="s">
        <v>43</v>
      </c>
      <c r="E122" s="33"/>
      <c r="F122" s="2" t="s">
        <v>405</v>
      </c>
      <c r="G122" s="64">
        <v>-32.669401000000001</v>
      </c>
      <c r="H122" s="64">
        <v>-62.286425000000001</v>
      </c>
      <c r="I122" s="32"/>
      <c r="J122" s="64"/>
      <c r="K122" s="33"/>
      <c r="L122" s="33"/>
      <c r="M122" s="33"/>
      <c r="N122" s="33"/>
      <c r="O122" s="33"/>
      <c r="P122" s="33"/>
      <c r="Q122" s="33"/>
      <c r="R122" s="33" t="s">
        <v>38</v>
      </c>
      <c r="S122" s="85">
        <v>41899</v>
      </c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40">
        <f t="shared" ref="AH122:AI122" si="63">0/22</f>
        <v>0</v>
      </c>
      <c r="AI122" s="40">
        <f t="shared" si="63"/>
        <v>0</v>
      </c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</row>
    <row r="123" spans="1:55" ht="15">
      <c r="A123" s="75">
        <v>22623</v>
      </c>
      <c r="B123" s="43" t="s">
        <v>61</v>
      </c>
      <c r="C123" s="33"/>
      <c r="D123" s="47" t="s">
        <v>42</v>
      </c>
      <c r="E123" s="33"/>
      <c r="F123" s="61" t="s">
        <v>64</v>
      </c>
      <c r="G123" s="62">
        <v>-33.513300000000001</v>
      </c>
      <c r="H123" s="62">
        <v>-64.923100000000005</v>
      </c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63" t="s">
        <v>65</v>
      </c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40"/>
      <c r="AJ123" s="61">
        <v>0</v>
      </c>
      <c r="AK123" s="61">
        <v>0</v>
      </c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</row>
    <row r="124" spans="1:55" ht="12.75">
      <c r="A124" s="31">
        <v>22625</v>
      </c>
      <c r="B124" s="33" t="s">
        <v>61</v>
      </c>
      <c r="C124" s="33"/>
      <c r="D124" s="33" t="s">
        <v>43</v>
      </c>
      <c r="E124" s="33"/>
      <c r="F124" s="84" t="s">
        <v>125</v>
      </c>
      <c r="G124" s="32" t="s">
        <v>294</v>
      </c>
      <c r="H124" s="32" t="s">
        <v>295</v>
      </c>
      <c r="I124" s="32"/>
      <c r="J124" s="64"/>
      <c r="K124" s="33"/>
      <c r="L124" s="33"/>
      <c r="M124" s="33"/>
      <c r="N124" s="33"/>
      <c r="O124" s="33"/>
      <c r="P124" s="33"/>
      <c r="Q124" s="33"/>
      <c r="R124" s="33" t="s">
        <v>38</v>
      </c>
      <c r="S124" s="85">
        <v>41781</v>
      </c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40">
        <f>0/31</f>
        <v>0</v>
      </c>
      <c r="AI124" s="40">
        <f>26/31</f>
        <v>0.83870967741935487</v>
      </c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</row>
    <row r="125" spans="1:55" ht="12.75">
      <c r="A125" s="31">
        <v>22632</v>
      </c>
      <c r="B125" s="33" t="s">
        <v>61</v>
      </c>
      <c r="C125" s="33"/>
      <c r="D125" s="33" t="s">
        <v>43</v>
      </c>
      <c r="E125" s="33"/>
      <c r="F125" s="33" t="s">
        <v>45</v>
      </c>
      <c r="G125" s="32" t="s">
        <v>253</v>
      </c>
      <c r="H125" s="32" t="s">
        <v>254</v>
      </c>
      <c r="I125" s="32"/>
      <c r="J125" s="64"/>
      <c r="K125" s="33"/>
      <c r="L125" s="33"/>
      <c r="M125" s="33"/>
      <c r="N125" s="33"/>
      <c r="O125" s="33"/>
      <c r="P125" s="33"/>
      <c r="Q125" s="33"/>
      <c r="R125" s="33" t="s">
        <v>38</v>
      </c>
      <c r="S125" s="85">
        <v>42037</v>
      </c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40">
        <f>0/29</f>
        <v>0</v>
      </c>
      <c r="AI125" s="40">
        <f>2/29</f>
        <v>6.8965517241379309E-2</v>
      </c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</row>
    <row r="126" spans="1:55" ht="15">
      <c r="A126" s="86">
        <v>22668</v>
      </c>
      <c r="B126" s="43" t="s">
        <v>61</v>
      </c>
      <c r="C126" s="33"/>
      <c r="D126" s="47" t="s">
        <v>42</v>
      </c>
      <c r="E126" s="33"/>
      <c r="F126" s="61" t="s">
        <v>66</v>
      </c>
      <c r="G126" s="62">
        <v>-31.568266000000001</v>
      </c>
      <c r="H126" s="62">
        <v>-63.594476999999998</v>
      </c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63" t="s">
        <v>68</v>
      </c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40"/>
      <c r="AJ126" s="61">
        <v>1</v>
      </c>
      <c r="AK126" s="61">
        <v>0</v>
      </c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</row>
    <row r="127" spans="1:55" ht="12.75">
      <c r="A127" s="31">
        <v>22669</v>
      </c>
      <c r="B127" s="33" t="s">
        <v>61</v>
      </c>
      <c r="C127" s="33"/>
      <c r="D127" s="33" t="s">
        <v>43</v>
      </c>
      <c r="E127" s="33"/>
      <c r="F127" s="32" t="s">
        <v>406</v>
      </c>
      <c r="G127" s="32" t="s">
        <v>407</v>
      </c>
      <c r="H127" s="32" t="s">
        <v>408</v>
      </c>
      <c r="I127" s="32"/>
      <c r="J127" s="64"/>
      <c r="K127" s="33"/>
      <c r="L127" s="33"/>
      <c r="M127" s="33"/>
      <c r="N127" s="33"/>
      <c r="O127" s="33"/>
      <c r="P127" s="33"/>
      <c r="Q127" s="33"/>
      <c r="R127" s="33" t="s">
        <v>38</v>
      </c>
      <c r="S127" s="85">
        <v>41821</v>
      </c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40">
        <f t="shared" ref="AH127:AI127" si="64">0/26</f>
        <v>0</v>
      </c>
      <c r="AI127" s="40">
        <f t="shared" si="64"/>
        <v>0</v>
      </c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</row>
    <row r="128" spans="1:55" ht="12.75">
      <c r="A128" s="31">
        <v>22670</v>
      </c>
      <c r="B128" s="33" t="s">
        <v>61</v>
      </c>
      <c r="C128" s="33"/>
      <c r="D128" s="33" t="s">
        <v>43</v>
      </c>
      <c r="E128" s="33"/>
      <c r="F128" s="59" t="s">
        <v>409</v>
      </c>
      <c r="G128" s="73">
        <v>-30.866700000000002</v>
      </c>
      <c r="H128" s="73">
        <v>-62.033299999999997</v>
      </c>
      <c r="I128" s="32"/>
      <c r="J128" s="64"/>
      <c r="K128" s="33"/>
      <c r="L128" s="33"/>
      <c r="M128" s="33"/>
      <c r="N128" s="33"/>
      <c r="O128" s="33"/>
      <c r="P128" s="33"/>
      <c r="Q128" s="33"/>
      <c r="R128" s="33" t="s">
        <v>38</v>
      </c>
      <c r="S128" s="85" t="s">
        <v>410</v>
      </c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40">
        <f t="shared" ref="AH128:AI128" si="65">0/43</f>
        <v>0</v>
      </c>
      <c r="AI128" s="40">
        <f t="shared" si="65"/>
        <v>0</v>
      </c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</row>
    <row r="129" spans="1:55" ht="12.75">
      <c r="A129" s="31">
        <v>22671</v>
      </c>
      <c r="B129" s="33" t="s">
        <v>61</v>
      </c>
      <c r="C129" s="33"/>
      <c r="D129" s="33" t="s">
        <v>43</v>
      </c>
      <c r="E129" s="33"/>
      <c r="F129" s="32" t="s">
        <v>411</v>
      </c>
      <c r="G129" s="73">
        <v>-30.909223999999998</v>
      </c>
      <c r="H129" s="73">
        <v>-62.219374999999999</v>
      </c>
      <c r="I129" s="32"/>
      <c r="J129" s="64"/>
      <c r="K129" s="33"/>
      <c r="L129" s="33"/>
      <c r="M129" s="33"/>
      <c r="N129" s="33"/>
      <c r="O129" s="33"/>
      <c r="P129" s="33"/>
      <c r="Q129" s="33"/>
      <c r="R129" s="33" t="s">
        <v>38</v>
      </c>
      <c r="S129" s="85" t="s">
        <v>412</v>
      </c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40">
        <f t="shared" ref="AH129:AI129" si="66">0/34</f>
        <v>0</v>
      </c>
      <c r="AI129" s="40">
        <f t="shared" si="66"/>
        <v>0</v>
      </c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</row>
    <row r="130" spans="1:55" ht="12.75">
      <c r="A130" s="31">
        <v>22672</v>
      </c>
      <c r="B130" s="33" t="s">
        <v>61</v>
      </c>
      <c r="C130" s="33"/>
      <c r="D130" s="33" t="s">
        <v>43</v>
      </c>
      <c r="E130" s="33"/>
      <c r="F130" s="32" t="s">
        <v>138</v>
      </c>
      <c r="G130" s="32" t="s">
        <v>413</v>
      </c>
      <c r="H130" s="32" t="s">
        <v>414</v>
      </c>
      <c r="I130" s="32"/>
      <c r="J130" s="64"/>
      <c r="K130" s="33"/>
      <c r="L130" s="33"/>
      <c r="M130" s="33"/>
      <c r="N130" s="33"/>
      <c r="O130" s="33"/>
      <c r="P130" s="33"/>
      <c r="Q130" s="33"/>
      <c r="R130" s="33" t="s">
        <v>38</v>
      </c>
      <c r="S130" s="85" t="s">
        <v>415</v>
      </c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40">
        <f t="shared" ref="AH130:AI130" si="67">0/31</f>
        <v>0</v>
      </c>
      <c r="AI130" s="40">
        <f t="shared" si="67"/>
        <v>0</v>
      </c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</row>
    <row r="131" spans="1:55" ht="12.75">
      <c r="A131" s="31">
        <v>22673</v>
      </c>
      <c r="B131" s="33" t="s">
        <v>61</v>
      </c>
      <c r="C131" s="33"/>
      <c r="D131" s="33" t="s">
        <v>43</v>
      </c>
      <c r="E131" s="33"/>
      <c r="F131" s="33" t="s">
        <v>416</v>
      </c>
      <c r="G131" s="32" t="s">
        <v>417</v>
      </c>
      <c r="H131" s="32" t="s">
        <v>418</v>
      </c>
      <c r="I131" s="32"/>
      <c r="J131" s="33"/>
      <c r="K131" s="33"/>
      <c r="L131" s="33"/>
      <c r="M131" s="33"/>
      <c r="N131" s="33"/>
      <c r="O131" s="33"/>
      <c r="P131" s="33"/>
      <c r="Q131" s="33"/>
      <c r="R131" s="33" t="s">
        <v>38</v>
      </c>
      <c r="S131" s="85" t="s">
        <v>419</v>
      </c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40">
        <f t="shared" ref="AH131:AI131" si="68">0/32</f>
        <v>0</v>
      </c>
      <c r="AI131" s="40">
        <f t="shared" si="68"/>
        <v>0</v>
      </c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</row>
    <row r="132" spans="1:55" ht="12.75">
      <c r="A132" s="31">
        <v>22680</v>
      </c>
      <c r="B132" s="33" t="s">
        <v>61</v>
      </c>
      <c r="C132" s="33"/>
      <c r="D132" s="33" t="s">
        <v>43</v>
      </c>
      <c r="E132" s="33"/>
      <c r="F132" s="33" t="s">
        <v>420</v>
      </c>
      <c r="G132" s="74" t="s">
        <v>421</v>
      </c>
      <c r="H132" s="74" t="s">
        <v>422</v>
      </c>
      <c r="I132" s="32"/>
      <c r="J132" s="33"/>
      <c r="K132" s="33"/>
      <c r="L132" s="33"/>
      <c r="M132" s="33"/>
      <c r="N132" s="33"/>
      <c r="O132" s="33"/>
      <c r="P132" s="33"/>
      <c r="Q132" s="33"/>
      <c r="R132" s="33" t="s">
        <v>38</v>
      </c>
      <c r="S132" s="85">
        <v>41821</v>
      </c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40">
        <f t="shared" ref="AH132:AI132" si="69">0/31</f>
        <v>0</v>
      </c>
      <c r="AI132" s="40">
        <f t="shared" si="69"/>
        <v>0</v>
      </c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</row>
    <row r="133" spans="1:55" ht="12.75">
      <c r="A133" s="31">
        <v>22682</v>
      </c>
      <c r="B133" s="33" t="s">
        <v>61</v>
      </c>
      <c r="C133" s="33"/>
      <c r="D133" s="33" t="s">
        <v>43</v>
      </c>
      <c r="E133" s="33"/>
      <c r="F133" s="84" t="s">
        <v>81</v>
      </c>
      <c r="G133" s="32" t="s">
        <v>424</v>
      </c>
      <c r="H133" s="32" t="s">
        <v>425</v>
      </c>
      <c r="I133" s="32"/>
      <c r="J133" s="33"/>
      <c r="K133" s="33"/>
      <c r="L133" s="33"/>
      <c r="M133" s="33"/>
      <c r="N133" s="33"/>
      <c r="O133" s="33"/>
      <c r="P133" s="33"/>
      <c r="Q133" s="33"/>
      <c r="R133" s="33" t="s">
        <v>38</v>
      </c>
      <c r="S133" s="85">
        <v>42030</v>
      </c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40">
        <f t="shared" ref="AH133:AI133" si="70">0/27</f>
        <v>0</v>
      </c>
      <c r="AI133" s="40">
        <f t="shared" si="70"/>
        <v>0</v>
      </c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</row>
    <row r="134" spans="1:55" ht="12.75">
      <c r="A134" s="13">
        <v>22683</v>
      </c>
      <c r="B134" s="33" t="s">
        <v>61</v>
      </c>
      <c r="C134" s="33"/>
      <c r="D134" s="33" t="s">
        <v>43</v>
      </c>
      <c r="E134" s="33"/>
      <c r="F134" s="2" t="s">
        <v>426</v>
      </c>
      <c r="G134" s="59" t="s">
        <v>427</v>
      </c>
      <c r="H134" s="59" t="s">
        <v>428</v>
      </c>
      <c r="I134" s="32"/>
      <c r="J134" s="2"/>
      <c r="K134" s="33"/>
      <c r="L134" s="33"/>
      <c r="M134" s="33"/>
      <c r="N134" s="33"/>
      <c r="O134" s="33"/>
      <c r="P134" s="33"/>
      <c r="Q134" s="33"/>
      <c r="R134" s="33" t="s">
        <v>38</v>
      </c>
      <c r="S134" s="85" t="s">
        <v>429</v>
      </c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9">
        <f>0/30</f>
        <v>0</v>
      </c>
      <c r="AI134" s="9">
        <f>0/12</f>
        <v>0</v>
      </c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</row>
    <row r="135" spans="1:55" ht="12.75">
      <c r="A135" s="31">
        <v>22684</v>
      </c>
      <c r="B135" s="33" t="s">
        <v>61</v>
      </c>
      <c r="C135" s="33"/>
      <c r="D135" s="33" t="s">
        <v>43</v>
      </c>
      <c r="E135" s="33"/>
      <c r="F135" s="33" t="s">
        <v>430</v>
      </c>
      <c r="G135" s="74" t="s">
        <v>431</v>
      </c>
      <c r="H135" s="74" t="s">
        <v>432</v>
      </c>
      <c r="I135" s="32"/>
      <c r="J135" s="33"/>
      <c r="K135" s="33"/>
      <c r="L135" s="33"/>
      <c r="M135" s="33"/>
      <c r="N135" s="33"/>
      <c r="O135" s="33"/>
      <c r="P135" s="33"/>
      <c r="Q135" s="33"/>
      <c r="R135" s="33" t="s">
        <v>38</v>
      </c>
      <c r="S135" s="85" t="s">
        <v>433</v>
      </c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40">
        <f t="shared" ref="AH135:AI135" si="71">0/31</f>
        <v>0</v>
      </c>
      <c r="AI135" s="40">
        <f t="shared" si="71"/>
        <v>0</v>
      </c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</row>
    <row r="136" spans="1:55" ht="15">
      <c r="A136" s="75">
        <v>22692</v>
      </c>
      <c r="B136" s="43" t="s">
        <v>61</v>
      </c>
      <c r="C136" s="33"/>
      <c r="D136" s="47" t="s">
        <v>42</v>
      </c>
      <c r="E136" s="33"/>
      <c r="F136" s="87" t="s">
        <v>81</v>
      </c>
      <c r="G136" s="62">
        <v>-29.917704000000001</v>
      </c>
      <c r="H136" s="62">
        <v>-63.728921</v>
      </c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63" t="s">
        <v>71</v>
      </c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40"/>
      <c r="AJ136" s="61">
        <v>1</v>
      </c>
      <c r="AK136" s="61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</row>
    <row r="137" spans="1:55" ht="15">
      <c r="A137" s="75">
        <v>22822</v>
      </c>
      <c r="B137" s="33" t="s">
        <v>73</v>
      </c>
      <c r="C137" s="33"/>
      <c r="D137" s="47" t="s">
        <v>42</v>
      </c>
      <c r="E137" s="33"/>
      <c r="F137" s="61" t="s">
        <v>53</v>
      </c>
      <c r="G137" s="62">
        <v>-31.84413</v>
      </c>
      <c r="H137" s="62">
        <v>-63.746070000000003</v>
      </c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63" t="s">
        <v>74</v>
      </c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40"/>
      <c r="AJ137" s="61">
        <v>0</v>
      </c>
      <c r="AK137" s="61">
        <v>0</v>
      </c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</row>
    <row r="138" spans="1:55" ht="15">
      <c r="A138" s="75">
        <v>22845</v>
      </c>
      <c r="B138" s="43" t="s">
        <v>73</v>
      </c>
      <c r="C138" s="33"/>
      <c r="D138" s="47" t="s">
        <v>42</v>
      </c>
      <c r="E138" s="33"/>
      <c r="F138" s="61" t="s">
        <v>75</v>
      </c>
      <c r="G138" s="62">
        <v>-31.368357</v>
      </c>
      <c r="H138" s="62">
        <v>-64.112429000000006</v>
      </c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63" t="s">
        <v>76</v>
      </c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40"/>
      <c r="AJ138" s="61">
        <v>0</v>
      </c>
      <c r="AK138" s="61">
        <v>0</v>
      </c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</row>
    <row r="139" spans="1:55" ht="12.75">
      <c r="A139" s="31">
        <v>22870</v>
      </c>
      <c r="B139" s="33" t="s">
        <v>73</v>
      </c>
      <c r="C139" s="33"/>
      <c r="D139" s="33" t="s">
        <v>43</v>
      </c>
      <c r="E139" s="33"/>
      <c r="F139" s="33" t="s">
        <v>126</v>
      </c>
      <c r="G139" s="64">
        <v>-34.835724999999996</v>
      </c>
      <c r="H139" s="64">
        <v>-64.394991000000005</v>
      </c>
      <c r="I139" s="85"/>
      <c r="J139" s="64"/>
      <c r="K139" s="33"/>
      <c r="L139" s="33"/>
      <c r="M139" s="33"/>
      <c r="N139" s="33"/>
      <c r="O139" s="33"/>
      <c r="P139" s="33"/>
      <c r="Q139" s="33"/>
      <c r="R139" s="33" t="s">
        <v>38</v>
      </c>
      <c r="S139" s="85">
        <v>42101</v>
      </c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40">
        <f t="shared" ref="AH139:AI139" si="72">0/30</f>
        <v>0</v>
      </c>
      <c r="AI139" s="40">
        <f t="shared" si="72"/>
        <v>0</v>
      </c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</row>
    <row r="140" spans="1:55" ht="12.75">
      <c r="A140" s="31">
        <v>22872</v>
      </c>
      <c r="B140" s="33" t="s">
        <v>73</v>
      </c>
      <c r="C140" s="33"/>
      <c r="D140" s="33" t="s">
        <v>43</v>
      </c>
      <c r="E140" s="33"/>
      <c r="F140" s="33" t="s">
        <v>401</v>
      </c>
      <c r="G140" s="64">
        <v>-33.898119999999999</v>
      </c>
      <c r="H140" s="64">
        <v>-64.380179999999996</v>
      </c>
      <c r="I140" s="85"/>
      <c r="J140" s="64"/>
      <c r="K140" s="33"/>
      <c r="L140" s="33"/>
      <c r="M140" s="33"/>
      <c r="N140" s="33"/>
      <c r="O140" s="33"/>
      <c r="P140" s="33"/>
      <c r="Q140" s="33"/>
      <c r="R140" s="33" t="s">
        <v>38</v>
      </c>
      <c r="S140" s="85">
        <v>42268</v>
      </c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40">
        <f>0/30</f>
        <v>0</v>
      </c>
      <c r="AI140" s="40">
        <f>3/30</f>
        <v>0.1</v>
      </c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</row>
    <row r="141" spans="1:55" ht="12.75">
      <c r="A141" s="31">
        <v>22877</v>
      </c>
      <c r="B141" s="33" t="s">
        <v>73</v>
      </c>
      <c r="C141" s="33"/>
      <c r="D141" s="33" t="s">
        <v>43</v>
      </c>
      <c r="E141" s="33"/>
      <c r="F141" s="33" t="s">
        <v>125</v>
      </c>
      <c r="G141" s="64">
        <v>-33.328611000000002</v>
      </c>
      <c r="H141" s="64">
        <v>-64.421110999999996</v>
      </c>
      <c r="I141" s="85"/>
      <c r="J141" s="64"/>
      <c r="K141" s="33"/>
      <c r="L141" s="33"/>
      <c r="M141" s="33"/>
      <c r="N141" s="33"/>
      <c r="O141" s="33"/>
      <c r="P141" s="33"/>
      <c r="Q141" s="33"/>
      <c r="R141" s="33" t="s">
        <v>38</v>
      </c>
      <c r="S141" s="85">
        <v>42268</v>
      </c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40">
        <f t="shared" ref="AH141:AI141" si="73">0/34</f>
        <v>0</v>
      </c>
      <c r="AI141" s="40">
        <f t="shared" si="73"/>
        <v>0</v>
      </c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</row>
    <row r="142" spans="1:55" ht="12.75">
      <c r="A142" s="31">
        <v>22878</v>
      </c>
      <c r="B142" s="33" t="s">
        <v>73</v>
      </c>
      <c r="C142" s="33"/>
      <c r="D142" s="33" t="s">
        <v>43</v>
      </c>
      <c r="E142" s="33"/>
      <c r="F142" s="33" t="s">
        <v>435</v>
      </c>
      <c r="G142" s="64">
        <v>-32.803030999999997</v>
      </c>
      <c r="H142" s="64">
        <v>-63.240372999999998</v>
      </c>
      <c r="I142" s="85"/>
      <c r="J142" s="64"/>
      <c r="K142" s="33"/>
      <c r="L142" s="33"/>
      <c r="M142" s="33"/>
      <c r="N142" s="33"/>
      <c r="O142" s="33"/>
      <c r="P142" s="33"/>
      <c r="Q142" s="33"/>
      <c r="R142" s="33" t="s">
        <v>38</v>
      </c>
      <c r="S142" s="85">
        <v>42110</v>
      </c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40">
        <f t="shared" ref="AH142:AI142" si="74">0/30</f>
        <v>0</v>
      </c>
      <c r="AI142" s="40">
        <f t="shared" si="74"/>
        <v>0</v>
      </c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</row>
    <row r="143" spans="1:55" ht="12.75">
      <c r="A143" s="31">
        <v>22879</v>
      </c>
      <c r="B143" s="33" t="s">
        <v>73</v>
      </c>
      <c r="C143" s="33"/>
      <c r="D143" s="33" t="s">
        <v>43</v>
      </c>
      <c r="E143" s="33"/>
      <c r="F143" s="33" t="s">
        <v>436</v>
      </c>
      <c r="G143" s="73">
        <v>-33.644620000000003</v>
      </c>
      <c r="H143" s="73">
        <v>-62.403759999999998</v>
      </c>
      <c r="I143" s="85"/>
      <c r="J143" s="64"/>
      <c r="K143" s="33"/>
      <c r="L143" s="33"/>
      <c r="M143" s="33"/>
      <c r="N143" s="33"/>
      <c r="O143" s="33"/>
      <c r="P143" s="33"/>
      <c r="Q143" s="33"/>
      <c r="R143" s="33" t="s">
        <v>38</v>
      </c>
      <c r="S143" s="85">
        <v>42110</v>
      </c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40">
        <f>0/30</f>
        <v>0</v>
      </c>
      <c r="AI143" s="40">
        <f>1/30</f>
        <v>3.3333333333333333E-2</v>
      </c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</row>
    <row r="144" spans="1:55" ht="12.75">
      <c r="A144" s="31">
        <v>22880</v>
      </c>
      <c r="B144" s="33" t="s">
        <v>73</v>
      </c>
      <c r="C144" s="33"/>
      <c r="D144" s="33" t="s">
        <v>43</v>
      </c>
      <c r="E144" s="33"/>
      <c r="F144" s="33" t="s">
        <v>134</v>
      </c>
      <c r="G144" s="64">
        <v>-33.433259999999997</v>
      </c>
      <c r="H144" s="64">
        <v>-63.29992</v>
      </c>
      <c r="I144" s="85"/>
      <c r="J144" s="64"/>
      <c r="K144" s="33"/>
      <c r="L144" s="33"/>
      <c r="M144" s="33"/>
      <c r="N144" s="33"/>
      <c r="O144" s="33"/>
      <c r="P144" s="33"/>
      <c r="Q144" s="33"/>
      <c r="R144" s="33" t="s">
        <v>38</v>
      </c>
      <c r="S144" s="85">
        <v>42110</v>
      </c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40">
        <f t="shared" ref="AH144:AI144" si="75">0/28</f>
        <v>0</v>
      </c>
      <c r="AI144" s="40">
        <f t="shared" si="75"/>
        <v>0</v>
      </c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</row>
    <row r="145" spans="1:55" ht="15">
      <c r="A145" s="75">
        <v>22890</v>
      </c>
      <c r="B145" s="43" t="s">
        <v>73</v>
      </c>
      <c r="C145" s="33"/>
      <c r="D145" s="47" t="s">
        <v>42</v>
      </c>
      <c r="E145" s="33"/>
      <c r="F145" s="61" t="s">
        <v>77</v>
      </c>
      <c r="G145" s="62">
        <v>-33.898119999999999</v>
      </c>
      <c r="H145" s="62">
        <v>-64.380179999999996</v>
      </c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63" t="s">
        <v>78</v>
      </c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40"/>
      <c r="AJ145" s="61">
        <v>0</v>
      </c>
      <c r="AK145" s="61">
        <v>0</v>
      </c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</row>
    <row r="146" spans="1:55" ht="12.75">
      <c r="A146" s="31">
        <v>22891</v>
      </c>
      <c r="B146" s="33" t="s">
        <v>73</v>
      </c>
      <c r="C146" s="33"/>
      <c r="D146" s="33" t="s">
        <v>43</v>
      </c>
      <c r="E146" s="33"/>
      <c r="F146" s="33" t="s">
        <v>437</v>
      </c>
      <c r="G146" s="64">
        <v>-34.451141</v>
      </c>
      <c r="H146" s="64">
        <v>-64.366343999999998</v>
      </c>
      <c r="I146" s="85"/>
      <c r="J146" s="64"/>
      <c r="K146" s="33"/>
      <c r="L146" s="33"/>
      <c r="M146" s="33"/>
      <c r="N146" s="33"/>
      <c r="O146" s="33"/>
      <c r="P146" s="33"/>
      <c r="Q146" s="33"/>
      <c r="R146" s="33" t="s">
        <v>38</v>
      </c>
      <c r="S146" s="85">
        <v>42110</v>
      </c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40">
        <f t="shared" ref="AH146:AI146" si="76">0/27</f>
        <v>0</v>
      </c>
      <c r="AI146" s="40">
        <f t="shared" si="76"/>
        <v>0</v>
      </c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</row>
    <row r="147" spans="1:55" ht="15">
      <c r="A147" s="75">
        <v>22899</v>
      </c>
      <c r="B147" s="43" t="s">
        <v>73</v>
      </c>
      <c r="C147" s="33"/>
      <c r="D147" s="47" t="s">
        <v>42</v>
      </c>
      <c r="E147" s="33"/>
      <c r="F147" s="61" t="s">
        <v>64</v>
      </c>
      <c r="G147" s="62">
        <v>-33.513300000000001</v>
      </c>
      <c r="H147" s="62">
        <v>-64.923100000000005</v>
      </c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63" t="s">
        <v>79</v>
      </c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40"/>
      <c r="AJ147" s="61">
        <v>0</v>
      </c>
      <c r="AK147" s="61">
        <v>0</v>
      </c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</row>
    <row r="148" spans="1:55" ht="15">
      <c r="A148" s="75">
        <v>22900</v>
      </c>
      <c r="B148" s="43" t="s">
        <v>73</v>
      </c>
      <c r="C148" s="33"/>
      <c r="D148" s="47" t="s">
        <v>42</v>
      </c>
      <c r="E148" s="33"/>
      <c r="F148" s="61" t="s">
        <v>80</v>
      </c>
      <c r="G148" s="62">
        <v>-32.103059999999999</v>
      </c>
      <c r="H148" s="62">
        <v>-64.328860000000006</v>
      </c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63" t="s">
        <v>79</v>
      </c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40"/>
      <c r="AJ148" s="61">
        <v>0</v>
      </c>
      <c r="AK148" s="61">
        <v>0</v>
      </c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</row>
    <row r="149" spans="1:55" ht="12.75">
      <c r="A149" s="31">
        <v>22901</v>
      </c>
      <c r="B149" s="33" t="s">
        <v>73</v>
      </c>
      <c r="C149" s="33"/>
      <c r="D149" s="33" t="s">
        <v>43</v>
      </c>
      <c r="E149" s="33"/>
      <c r="F149" s="33" t="s">
        <v>101</v>
      </c>
      <c r="G149" s="64">
        <v>-33.38485</v>
      </c>
      <c r="H149" s="64">
        <v>-64.721190000000007</v>
      </c>
      <c r="I149" s="85"/>
      <c r="J149" s="64"/>
      <c r="K149" s="33"/>
      <c r="L149" s="33"/>
      <c r="M149" s="33"/>
      <c r="N149" s="33"/>
      <c r="O149" s="33"/>
      <c r="P149" s="33"/>
      <c r="Q149" s="33"/>
      <c r="R149" s="33" t="s">
        <v>38</v>
      </c>
      <c r="S149" s="85">
        <v>42103</v>
      </c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40">
        <f>1/27</f>
        <v>3.7037037037037035E-2</v>
      </c>
      <c r="AI149" s="40">
        <f>0/27</f>
        <v>0</v>
      </c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</row>
    <row r="150" spans="1:55" ht="15">
      <c r="A150" s="75">
        <v>22951</v>
      </c>
      <c r="B150" s="43" t="s">
        <v>73</v>
      </c>
      <c r="C150" s="33"/>
      <c r="D150" s="47" t="s">
        <v>42</v>
      </c>
      <c r="E150" s="33"/>
      <c r="F150" s="89" t="s">
        <v>83</v>
      </c>
      <c r="G150" s="62">
        <v>-31.440881000000001</v>
      </c>
      <c r="H150" s="62">
        <v>-63.592216999999998</v>
      </c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63" t="s">
        <v>84</v>
      </c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40"/>
      <c r="AJ150" s="61">
        <v>0</v>
      </c>
      <c r="AK150" s="61">
        <v>0</v>
      </c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</row>
    <row r="151" spans="1:55" ht="12.75">
      <c r="A151" s="31">
        <v>23024</v>
      </c>
      <c r="B151" s="33" t="s">
        <v>73</v>
      </c>
      <c r="C151" s="33"/>
      <c r="D151" s="33" t="s">
        <v>43</v>
      </c>
      <c r="E151" s="33"/>
      <c r="F151" s="32" t="s">
        <v>430</v>
      </c>
      <c r="G151" s="66">
        <v>-30.073460000000001</v>
      </c>
      <c r="H151" s="66">
        <v>-63.827593999999998</v>
      </c>
      <c r="I151" s="85"/>
      <c r="J151" s="32"/>
      <c r="K151" s="33"/>
      <c r="L151" s="33"/>
      <c r="M151" s="33"/>
      <c r="N151" s="33"/>
      <c r="O151" s="33"/>
      <c r="P151" s="33"/>
      <c r="Q151" s="33"/>
      <c r="R151" s="33" t="s">
        <v>38</v>
      </c>
      <c r="S151" s="85" t="s">
        <v>438</v>
      </c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40">
        <f>0/34</f>
        <v>0</v>
      </c>
      <c r="AI151" s="40">
        <f>0/35</f>
        <v>0</v>
      </c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</row>
    <row r="152" spans="1:55" ht="12.75">
      <c r="A152" s="31">
        <v>23027</v>
      </c>
      <c r="B152" s="33" t="s">
        <v>73</v>
      </c>
      <c r="C152" s="33"/>
      <c r="D152" s="33" t="s">
        <v>43</v>
      </c>
      <c r="E152" s="33"/>
      <c r="F152" s="33" t="s">
        <v>44</v>
      </c>
      <c r="G152" s="64">
        <v>-30.703479999999999</v>
      </c>
      <c r="H152" s="64">
        <v>-64.070679999999996</v>
      </c>
      <c r="I152" s="85"/>
      <c r="J152" s="64"/>
      <c r="K152" s="33"/>
      <c r="L152" s="33"/>
      <c r="M152" s="33"/>
      <c r="N152" s="33"/>
      <c r="O152" s="33"/>
      <c r="P152" s="33"/>
      <c r="Q152" s="33"/>
      <c r="R152" s="33" t="s">
        <v>38</v>
      </c>
      <c r="S152" s="85">
        <v>42269</v>
      </c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40">
        <f t="shared" ref="AH152:AI152" si="77">0/29</f>
        <v>0</v>
      </c>
      <c r="AI152" s="40">
        <f t="shared" si="77"/>
        <v>0</v>
      </c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</row>
    <row r="153" spans="1:55" ht="12.75">
      <c r="A153" s="31">
        <v>23028</v>
      </c>
      <c r="B153" s="33" t="s">
        <v>73</v>
      </c>
      <c r="C153" s="33"/>
      <c r="D153" s="33" t="s">
        <v>43</v>
      </c>
      <c r="E153" s="33"/>
      <c r="F153" s="91" t="s">
        <v>50</v>
      </c>
      <c r="G153" s="64">
        <v>-30.35295</v>
      </c>
      <c r="H153" s="64">
        <v>-63.943989999999999</v>
      </c>
      <c r="I153" s="85"/>
      <c r="J153" s="64"/>
      <c r="K153" s="33"/>
      <c r="L153" s="33"/>
      <c r="M153" s="33"/>
      <c r="N153" s="33"/>
      <c r="O153" s="33"/>
      <c r="P153" s="33"/>
      <c r="Q153" s="33"/>
      <c r="R153" s="33" t="s">
        <v>38</v>
      </c>
      <c r="S153" s="85">
        <v>42269</v>
      </c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40">
        <f t="shared" ref="AH153:AI153" si="78">0/24</f>
        <v>0</v>
      </c>
      <c r="AI153" s="40">
        <f t="shared" si="78"/>
        <v>0</v>
      </c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</row>
    <row r="154" spans="1:55" ht="12.75">
      <c r="A154" s="31">
        <v>23118</v>
      </c>
      <c r="B154" s="33" t="s">
        <v>85</v>
      </c>
      <c r="C154" s="33"/>
      <c r="D154" s="33" t="s">
        <v>43</v>
      </c>
      <c r="E154" s="33"/>
      <c r="F154" s="33" t="s">
        <v>440</v>
      </c>
      <c r="G154" s="64">
        <v>-32.766058999999998</v>
      </c>
      <c r="H154" s="64">
        <v>-62.727463999999998</v>
      </c>
      <c r="I154" s="85"/>
      <c r="J154" s="64"/>
      <c r="K154" s="33"/>
      <c r="L154" s="33"/>
      <c r="M154" s="33"/>
      <c r="N154" s="33"/>
      <c r="O154" s="33"/>
      <c r="P154" s="33"/>
      <c r="Q154" s="33"/>
      <c r="R154" s="33" t="s">
        <v>38</v>
      </c>
      <c r="S154" s="85">
        <v>43377</v>
      </c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40">
        <f t="shared" ref="AH154:AI154" si="79">0/23</f>
        <v>0</v>
      </c>
      <c r="AI154" s="40">
        <f t="shared" si="79"/>
        <v>0</v>
      </c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</row>
    <row r="155" spans="1:55" ht="12.75">
      <c r="A155" s="13">
        <v>23119</v>
      </c>
      <c r="B155" s="2" t="s">
        <v>85</v>
      </c>
      <c r="C155" s="33"/>
      <c r="D155" s="33" t="s">
        <v>43</v>
      </c>
      <c r="E155" s="33"/>
      <c r="F155" s="2" t="s">
        <v>441</v>
      </c>
      <c r="G155" s="64">
        <v>-32.248286</v>
      </c>
      <c r="H155" s="64">
        <v>-62.641298999999997</v>
      </c>
      <c r="I155" s="95"/>
      <c r="J155" s="66"/>
      <c r="K155" s="33"/>
      <c r="L155" s="33"/>
      <c r="M155" s="33"/>
      <c r="N155" s="33"/>
      <c r="O155" s="33"/>
      <c r="P155" s="33"/>
      <c r="Q155" s="33"/>
      <c r="R155" s="33" t="s">
        <v>38</v>
      </c>
      <c r="S155" s="94">
        <v>43110</v>
      </c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9">
        <f>0/28</f>
        <v>0</v>
      </c>
      <c r="AI155" s="9">
        <f>1/28</f>
        <v>3.5714285714285712E-2</v>
      </c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</row>
    <row r="156" spans="1:55" ht="12.75">
      <c r="A156" s="31">
        <v>23128</v>
      </c>
      <c r="B156" s="33" t="s">
        <v>85</v>
      </c>
      <c r="C156" s="33"/>
      <c r="D156" s="33" t="s">
        <v>43</v>
      </c>
      <c r="E156" s="33"/>
      <c r="F156" s="84" t="s">
        <v>81</v>
      </c>
      <c r="G156" s="71">
        <v>-29.9</v>
      </c>
      <c r="H156" s="71">
        <v>-63.71658</v>
      </c>
      <c r="I156" s="85"/>
      <c r="J156" s="64"/>
      <c r="K156" s="33"/>
      <c r="L156" s="33"/>
      <c r="M156" s="33"/>
      <c r="N156" s="33"/>
      <c r="O156" s="33"/>
      <c r="P156" s="33"/>
      <c r="Q156" s="33"/>
      <c r="R156" s="33" t="s">
        <v>38</v>
      </c>
      <c r="S156" s="85">
        <v>43391</v>
      </c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40">
        <f t="shared" ref="AH156:AI156" si="80">0/30</f>
        <v>0</v>
      </c>
      <c r="AI156" s="40">
        <f t="shared" si="80"/>
        <v>0</v>
      </c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</row>
    <row r="157" spans="1:55" ht="12.75">
      <c r="A157" s="31">
        <v>23129</v>
      </c>
      <c r="B157" s="2" t="s">
        <v>85</v>
      </c>
      <c r="C157" s="33"/>
      <c r="D157" s="33" t="s">
        <v>43</v>
      </c>
      <c r="E157" s="33"/>
      <c r="F157" s="33" t="s">
        <v>50</v>
      </c>
      <c r="G157" s="33">
        <v>-30.35295</v>
      </c>
      <c r="H157" s="85" t="s">
        <v>442</v>
      </c>
      <c r="I157" s="85"/>
      <c r="J157" s="64"/>
      <c r="K157" s="33"/>
      <c r="L157" s="33"/>
      <c r="M157" s="33"/>
      <c r="N157" s="33"/>
      <c r="O157" s="33"/>
      <c r="P157" s="33"/>
      <c r="Q157" s="33"/>
      <c r="R157" s="33" t="s">
        <v>38</v>
      </c>
      <c r="S157" s="85">
        <v>43377</v>
      </c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40">
        <f t="shared" ref="AH157:AI157" si="81">0/30</f>
        <v>0</v>
      </c>
      <c r="AI157" s="40">
        <f t="shared" si="81"/>
        <v>0</v>
      </c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</row>
    <row r="158" spans="1:55" ht="12.75">
      <c r="A158" s="31">
        <v>23131</v>
      </c>
      <c r="B158" s="33" t="s">
        <v>85</v>
      </c>
      <c r="C158" s="33"/>
      <c r="D158" s="33" t="s">
        <v>43</v>
      </c>
      <c r="E158" s="33"/>
      <c r="F158" s="33" t="s">
        <v>102</v>
      </c>
      <c r="G158" s="33">
        <v>-32.490600000000001</v>
      </c>
      <c r="H158" s="85" t="s">
        <v>443</v>
      </c>
      <c r="I158" s="85"/>
      <c r="J158" s="64"/>
      <c r="K158" s="33"/>
      <c r="L158" s="33"/>
      <c r="M158" s="33"/>
      <c r="N158" s="33"/>
      <c r="O158" s="33"/>
      <c r="P158" s="33"/>
      <c r="Q158" s="33"/>
      <c r="R158" s="33" t="s">
        <v>38</v>
      </c>
      <c r="S158" s="85">
        <v>43160</v>
      </c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40">
        <f t="shared" ref="AH158:AI158" si="82">0/29</f>
        <v>0</v>
      </c>
      <c r="AI158" s="40">
        <f t="shared" si="82"/>
        <v>0</v>
      </c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</row>
    <row r="159" spans="1:55" ht="12.75">
      <c r="A159" s="31">
        <v>23133</v>
      </c>
      <c r="B159" s="2" t="s">
        <v>85</v>
      </c>
      <c r="C159" s="33"/>
      <c r="D159" s="33" t="s">
        <v>43</v>
      </c>
      <c r="E159" s="33"/>
      <c r="F159" s="33" t="s">
        <v>97</v>
      </c>
      <c r="G159" s="33">
        <v>-33.066929999999999</v>
      </c>
      <c r="H159" s="85" t="s">
        <v>443</v>
      </c>
      <c r="I159" s="85"/>
      <c r="J159" s="64"/>
      <c r="K159" s="33"/>
      <c r="L159" s="33"/>
      <c r="M159" s="33"/>
      <c r="N159" s="33"/>
      <c r="O159" s="33"/>
      <c r="P159" s="33"/>
      <c r="Q159" s="33"/>
      <c r="R159" s="33" t="s">
        <v>38</v>
      </c>
      <c r="S159" s="85">
        <v>43160</v>
      </c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40">
        <f t="shared" ref="AH159:AH160" si="83">0/30</f>
        <v>0</v>
      </c>
      <c r="AI159" s="40">
        <f>1/30</f>
        <v>3.3333333333333333E-2</v>
      </c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</row>
    <row r="160" spans="1:55" ht="12.75">
      <c r="A160" s="31">
        <v>23134</v>
      </c>
      <c r="B160" s="33" t="s">
        <v>85</v>
      </c>
      <c r="C160" s="33"/>
      <c r="D160" s="33" t="s">
        <v>43</v>
      </c>
      <c r="E160" s="33"/>
      <c r="F160" s="84" t="s">
        <v>444</v>
      </c>
      <c r="G160" s="73">
        <v>-33.175832999999997</v>
      </c>
      <c r="H160" s="73">
        <v>-64.982500000000002</v>
      </c>
      <c r="I160" s="85"/>
      <c r="J160" s="64"/>
      <c r="K160" s="33"/>
      <c r="L160" s="33"/>
      <c r="M160" s="33"/>
      <c r="N160" s="33"/>
      <c r="O160" s="33"/>
      <c r="P160" s="33"/>
      <c r="Q160" s="33"/>
      <c r="R160" s="33" t="s">
        <v>38</v>
      </c>
      <c r="S160" s="85">
        <v>43165</v>
      </c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40">
        <f t="shared" si="83"/>
        <v>0</v>
      </c>
      <c r="AI160" s="40">
        <f>0/30</f>
        <v>0</v>
      </c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</row>
    <row r="161" spans="1:55" ht="12.75">
      <c r="A161" s="31">
        <v>23135</v>
      </c>
      <c r="B161" s="2" t="s">
        <v>85</v>
      </c>
      <c r="C161" s="33"/>
      <c r="D161" s="33" t="s">
        <v>43</v>
      </c>
      <c r="E161" s="33"/>
      <c r="F161" s="84" t="s">
        <v>444</v>
      </c>
      <c r="G161" s="73">
        <v>-33.175832999999997</v>
      </c>
      <c r="H161" s="73">
        <v>-64.982500000000002</v>
      </c>
      <c r="I161" s="85"/>
      <c r="J161" s="64"/>
      <c r="K161" s="33"/>
      <c r="L161" s="33"/>
      <c r="M161" s="33"/>
      <c r="N161" s="33"/>
      <c r="O161" s="33"/>
      <c r="P161" s="33"/>
      <c r="Q161" s="33"/>
      <c r="R161" s="33" t="s">
        <v>38</v>
      </c>
      <c r="S161" s="85">
        <v>43160</v>
      </c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40">
        <f t="shared" ref="AH161:AI161" si="84">0/29</f>
        <v>0</v>
      </c>
      <c r="AI161" s="40">
        <f t="shared" si="84"/>
        <v>0</v>
      </c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</row>
    <row r="162" spans="1:55" ht="12.75">
      <c r="A162" s="31">
        <v>23136</v>
      </c>
      <c r="B162" s="33" t="s">
        <v>85</v>
      </c>
      <c r="C162" s="33"/>
      <c r="D162" s="33" t="s">
        <v>43</v>
      </c>
      <c r="E162" s="33"/>
      <c r="F162" s="84" t="s">
        <v>178</v>
      </c>
      <c r="G162" s="33">
        <v>-33.328611000000002</v>
      </c>
      <c r="H162" s="85" t="s">
        <v>443</v>
      </c>
      <c r="I162" s="85"/>
      <c r="J162" s="64"/>
      <c r="K162" s="33"/>
      <c r="L162" s="33"/>
      <c r="M162" s="33"/>
      <c r="N162" s="33"/>
      <c r="O162" s="33"/>
      <c r="P162" s="33"/>
      <c r="Q162" s="33"/>
      <c r="R162" s="33" t="s">
        <v>38</v>
      </c>
      <c r="S162" s="85">
        <v>43158</v>
      </c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40">
        <f t="shared" ref="AH162:AI162" si="85">0/29</f>
        <v>0</v>
      </c>
      <c r="AI162" s="40">
        <f t="shared" si="85"/>
        <v>0</v>
      </c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</row>
    <row r="163" spans="1:55" ht="12.75">
      <c r="A163" s="31">
        <v>23137</v>
      </c>
      <c r="B163" s="2" t="s">
        <v>85</v>
      </c>
      <c r="C163" s="33"/>
      <c r="D163" s="33" t="s">
        <v>43</v>
      </c>
      <c r="E163" s="33"/>
      <c r="F163" s="33" t="s">
        <v>64</v>
      </c>
      <c r="G163" s="33">
        <v>-33.513300000000001</v>
      </c>
      <c r="H163" s="85" t="s">
        <v>443</v>
      </c>
      <c r="I163" s="85"/>
      <c r="J163" s="64"/>
      <c r="K163" s="33"/>
      <c r="L163" s="33"/>
      <c r="M163" s="33"/>
      <c r="N163" s="33"/>
      <c r="O163" s="33"/>
      <c r="P163" s="33"/>
      <c r="Q163" s="33"/>
      <c r="R163" s="33" t="s">
        <v>38</v>
      </c>
      <c r="S163" s="85">
        <v>43160</v>
      </c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40">
        <f t="shared" ref="AH163:AH164" si="86">0/29</f>
        <v>0</v>
      </c>
      <c r="AI163" s="40">
        <f>1/29</f>
        <v>3.4482758620689655E-2</v>
      </c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</row>
    <row r="164" spans="1:55" ht="12.75">
      <c r="A164" s="31">
        <v>23138</v>
      </c>
      <c r="B164" s="33" t="s">
        <v>85</v>
      </c>
      <c r="C164" s="33"/>
      <c r="D164" s="33" t="s">
        <v>43</v>
      </c>
      <c r="E164" s="33"/>
      <c r="F164" s="33" t="s">
        <v>101</v>
      </c>
      <c r="G164" s="33">
        <v>-33.38485</v>
      </c>
      <c r="H164" s="85" t="s">
        <v>443</v>
      </c>
      <c r="I164" s="85"/>
      <c r="J164" s="64"/>
      <c r="K164" s="33"/>
      <c r="L164" s="33"/>
      <c r="M164" s="33"/>
      <c r="N164" s="33"/>
      <c r="O164" s="33"/>
      <c r="P164" s="33"/>
      <c r="Q164" s="33"/>
      <c r="R164" s="33" t="s">
        <v>38</v>
      </c>
      <c r="S164" s="85">
        <v>43160</v>
      </c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40">
        <f t="shared" si="86"/>
        <v>0</v>
      </c>
      <c r="AI164" s="40">
        <f>0/29</f>
        <v>0</v>
      </c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</row>
    <row r="165" spans="1:55" ht="12.75">
      <c r="A165" s="13">
        <v>23151</v>
      </c>
      <c r="B165" s="2" t="s">
        <v>85</v>
      </c>
      <c r="C165" s="33"/>
      <c r="D165" s="33" t="s">
        <v>43</v>
      </c>
      <c r="E165" s="33"/>
      <c r="F165" s="2" t="s">
        <v>81</v>
      </c>
      <c r="G165" s="71">
        <v>-29.881049999999998</v>
      </c>
      <c r="H165" s="71">
        <v>-63.722799999999999</v>
      </c>
      <c r="I165" s="95"/>
      <c r="J165" s="66"/>
      <c r="K165" s="33"/>
      <c r="L165" s="33"/>
      <c r="M165" s="33"/>
      <c r="N165" s="2"/>
      <c r="O165" s="33"/>
      <c r="P165" s="33"/>
      <c r="Q165" s="33"/>
      <c r="R165" s="33" t="s">
        <v>38</v>
      </c>
      <c r="S165" s="95">
        <v>43132</v>
      </c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9">
        <f t="shared" ref="AH165:AI165" si="87">0/30</f>
        <v>0</v>
      </c>
      <c r="AI165" s="9">
        <f t="shared" si="87"/>
        <v>0</v>
      </c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</row>
    <row r="166" spans="1:55" ht="12.75">
      <c r="A166" s="31">
        <v>23178</v>
      </c>
      <c r="B166" s="33" t="s">
        <v>85</v>
      </c>
      <c r="C166" s="33"/>
      <c r="D166" s="33" t="s">
        <v>43</v>
      </c>
      <c r="E166" s="33"/>
      <c r="F166" s="33" t="s">
        <v>445</v>
      </c>
      <c r="G166" s="64">
        <v>-31.687362</v>
      </c>
      <c r="H166" s="64">
        <v>-63.857205999999998</v>
      </c>
      <c r="I166" s="85"/>
      <c r="J166" s="33"/>
      <c r="K166" s="33"/>
      <c r="L166" s="33"/>
      <c r="M166" s="33"/>
      <c r="N166" s="64" t="s">
        <v>446</v>
      </c>
      <c r="O166" s="33"/>
      <c r="P166" s="33"/>
      <c r="Q166" s="33"/>
      <c r="R166" s="33" t="s">
        <v>38</v>
      </c>
      <c r="S166" s="85">
        <v>43186</v>
      </c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40">
        <f>0/29</f>
        <v>0</v>
      </c>
      <c r="AI166" s="40">
        <f>12/29</f>
        <v>0.41379310344827586</v>
      </c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</row>
    <row r="167" spans="1:55" ht="12.75">
      <c r="A167" s="31">
        <v>23179</v>
      </c>
      <c r="B167" s="2" t="s">
        <v>85</v>
      </c>
      <c r="C167" s="33"/>
      <c r="D167" s="33" t="s">
        <v>43</v>
      </c>
      <c r="E167" s="33"/>
      <c r="F167" s="33" t="s">
        <v>86</v>
      </c>
      <c r="G167" s="33">
        <v>-32.043953999999999</v>
      </c>
      <c r="H167" s="85" t="s">
        <v>442</v>
      </c>
      <c r="I167" s="85"/>
      <c r="J167" s="33"/>
      <c r="K167" s="33"/>
      <c r="L167" s="33"/>
      <c r="M167" s="33"/>
      <c r="N167" s="64" t="s">
        <v>447</v>
      </c>
      <c r="O167" s="33"/>
      <c r="P167" s="33"/>
      <c r="Q167" s="33"/>
      <c r="R167" s="33" t="s">
        <v>38</v>
      </c>
      <c r="S167" s="85">
        <v>43186</v>
      </c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40">
        <f>0/30</f>
        <v>0</v>
      </c>
      <c r="AI167" s="40">
        <f>3/30</f>
        <v>0.1</v>
      </c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</row>
    <row r="168" spans="1:55" ht="12.75">
      <c r="A168" s="31">
        <v>23182</v>
      </c>
      <c r="B168" s="33" t="s">
        <v>85</v>
      </c>
      <c r="C168" s="33"/>
      <c r="D168" s="33" t="s">
        <v>43</v>
      </c>
      <c r="E168" s="33"/>
      <c r="F168" s="33" t="s">
        <v>448</v>
      </c>
      <c r="G168" s="64">
        <v>-32.487259999999999</v>
      </c>
      <c r="H168" s="64">
        <v>-63.406697999999999</v>
      </c>
      <c r="I168" s="85"/>
      <c r="J168" s="33"/>
      <c r="K168" s="33"/>
      <c r="L168" s="33"/>
      <c r="M168" s="33"/>
      <c r="N168" s="64" t="s">
        <v>449</v>
      </c>
      <c r="O168" s="33"/>
      <c r="P168" s="33"/>
      <c r="Q168" s="33"/>
      <c r="R168" s="33" t="s">
        <v>38</v>
      </c>
      <c r="S168" s="85">
        <v>43186</v>
      </c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40">
        <f>0/29</f>
        <v>0</v>
      </c>
      <c r="AI168" s="40">
        <f>4/29</f>
        <v>0.13793103448275862</v>
      </c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</row>
    <row r="169" spans="1:55" ht="15">
      <c r="A169" s="75">
        <v>23183</v>
      </c>
      <c r="B169" s="33" t="s">
        <v>85</v>
      </c>
      <c r="C169" s="33"/>
      <c r="D169" s="47" t="s">
        <v>42</v>
      </c>
      <c r="E169" s="33"/>
      <c r="F169" s="61" t="s">
        <v>86</v>
      </c>
      <c r="G169" s="62">
        <v>-32.043953999999999</v>
      </c>
      <c r="H169" s="62">
        <v>-63.595649000000002</v>
      </c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63" t="s">
        <v>87</v>
      </c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40"/>
      <c r="AJ169" s="61">
        <v>0</v>
      </c>
      <c r="AK169" s="61">
        <v>0</v>
      </c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</row>
    <row r="170" spans="1:55" ht="12.75">
      <c r="A170" s="31">
        <v>23185</v>
      </c>
      <c r="B170" s="2" t="s">
        <v>85</v>
      </c>
      <c r="C170" s="33"/>
      <c r="D170" s="33" t="s">
        <v>43</v>
      </c>
      <c r="E170" s="33"/>
      <c r="F170" s="33" t="s">
        <v>450</v>
      </c>
      <c r="G170" s="64">
        <v>-32.612256000000002</v>
      </c>
      <c r="H170" s="64">
        <v>-63.410974000000003</v>
      </c>
      <c r="I170" s="85"/>
      <c r="J170" s="33"/>
      <c r="K170" s="33"/>
      <c r="L170" s="33"/>
      <c r="M170" s="33"/>
      <c r="N170" s="64" t="s">
        <v>449</v>
      </c>
      <c r="O170" s="33"/>
      <c r="P170" s="33"/>
      <c r="Q170" s="33"/>
      <c r="R170" s="33" t="s">
        <v>38</v>
      </c>
      <c r="S170" s="85">
        <v>43186</v>
      </c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40">
        <f>0/28</f>
        <v>0</v>
      </c>
      <c r="AI170" s="40">
        <f>13/28</f>
        <v>0.4642857142857143</v>
      </c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</row>
    <row r="171" spans="1:55" ht="12.75">
      <c r="A171" s="13">
        <v>23209</v>
      </c>
      <c r="B171" s="33" t="s">
        <v>85</v>
      </c>
      <c r="C171" s="33"/>
      <c r="D171" s="33" t="s">
        <v>43</v>
      </c>
      <c r="E171" s="33"/>
      <c r="F171" s="88" t="s">
        <v>178</v>
      </c>
      <c r="G171" s="33">
        <v>-33.328611000000002</v>
      </c>
      <c r="H171" s="85" t="s">
        <v>443</v>
      </c>
      <c r="I171" s="95"/>
      <c r="J171" s="66"/>
      <c r="K171" s="33"/>
      <c r="L171" s="33"/>
      <c r="M171" s="33"/>
      <c r="N171" s="33"/>
      <c r="O171" s="33"/>
      <c r="P171" s="33"/>
      <c r="Q171" s="33"/>
      <c r="R171" s="33" t="s">
        <v>38</v>
      </c>
      <c r="S171" s="95">
        <v>42703</v>
      </c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9">
        <f>0/25</f>
        <v>0</v>
      </c>
      <c r="AI171" s="9">
        <f>2/25</f>
        <v>0.08</v>
      </c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</row>
    <row r="172" spans="1:55" ht="12.75">
      <c r="A172" s="13">
        <v>23210</v>
      </c>
      <c r="B172" s="2" t="s">
        <v>85</v>
      </c>
      <c r="C172" s="33"/>
      <c r="D172" s="33" t="s">
        <v>43</v>
      </c>
      <c r="E172" s="33"/>
      <c r="F172" s="2" t="s">
        <v>401</v>
      </c>
      <c r="G172" s="33">
        <v>-33.898119999999999</v>
      </c>
      <c r="H172" s="85" t="s">
        <v>443</v>
      </c>
      <c r="I172" s="95"/>
      <c r="J172" s="66"/>
      <c r="K172" s="33"/>
      <c r="L172" s="33"/>
      <c r="M172" s="33"/>
      <c r="N172" s="33"/>
      <c r="O172" s="33"/>
      <c r="P172" s="33"/>
      <c r="Q172" s="33"/>
      <c r="R172" s="33" t="s">
        <v>38</v>
      </c>
      <c r="S172" s="95">
        <v>42703</v>
      </c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9">
        <f>0/29</f>
        <v>0</v>
      </c>
      <c r="AI172" s="9">
        <f>2/29</f>
        <v>6.8965517241379309E-2</v>
      </c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</row>
    <row r="173" spans="1:55" ht="12.75">
      <c r="A173" s="13">
        <v>23211</v>
      </c>
      <c r="B173" s="33" t="s">
        <v>85</v>
      </c>
      <c r="C173" s="33"/>
      <c r="D173" s="33" t="s">
        <v>43</v>
      </c>
      <c r="E173" s="33"/>
      <c r="F173" s="2" t="s">
        <v>126</v>
      </c>
      <c r="G173" s="33">
        <v>-34.835724999999996</v>
      </c>
      <c r="H173" s="85" t="s">
        <v>443</v>
      </c>
      <c r="I173" s="95"/>
      <c r="J173" s="66"/>
      <c r="K173" s="33"/>
      <c r="L173" s="33"/>
      <c r="M173" s="33"/>
      <c r="N173" s="33"/>
      <c r="O173" s="33"/>
      <c r="P173" s="33"/>
      <c r="Q173" s="33"/>
      <c r="R173" s="33" t="s">
        <v>38</v>
      </c>
      <c r="S173" s="95">
        <v>42703</v>
      </c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9">
        <f>0/27</f>
        <v>0</v>
      </c>
      <c r="AI173" s="9">
        <f>2/27</f>
        <v>7.407407407407407E-2</v>
      </c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</row>
    <row r="174" spans="1:55" ht="12.75">
      <c r="A174" s="31">
        <v>23222</v>
      </c>
      <c r="B174" s="2" t="s">
        <v>85</v>
      </c>
      <c r="C174" s="33"/>
      <c r="D174" s="33" t="s">
        <v>43</v>
      </c>
      <c r="E174" s="33"/>
      <c r="F174" s="33" t="s">
        <v>451</v>
      </c>
      <c r="G174" s="64">
        <v>-31.304575</v>
      </c>
      <c r="H174" s="64">
        <v>-63.763545000000001</v>
      </c>
      <c r="I174" s="85"/>
      <c r="J174" s="64"/>
      <c r="K174" s="33"/>
      <c r="L174" s="33"/>
      <c r="M174" s="33"/>
      <c r="N174" s="33"/>
      <c r="O174" s="33"/>
      <c r="P174" s="33"/>
      <c r="Q174" s="33"/>
      <c r="R174" s="33" t="s">
        <v>38</v>
      </c>
      <c r="S174" s="85">
        <v>43363</v>
      </c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40">
        <f t="shared" ref="AH174:AI174" si="88">0/30</f>
        <v>0</v>
      </c>
      <c r="AI174" s="40">
        <f t="shared" si="88"/>
        <v>0</v>
      </c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</row>
    <row r="175" spans="1:55" ht="15">
      <c r="A175" s="75">
        <v>23267</v>
      </c>
      <c r="B175" s="33" t="s">
        <v>88</v>
      </c>
      <c r="C175" s="33"/>
      <c r="D175" s="47" t="s">
        <v>42</v>
      </c>
      <c r="E175" s="33"/>
      <c r="F175" s="61" t="s">
        <v>89</v>
      </c>
      <c r="G175" s="62">
        <v>-33.027769999999997</v>
      </c>
      <c r="H175" s="62">
        <v>-63.671109999999999</v>
      </c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63" t="s">
        <v>90</v>
      </c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40"/>
      <c r="AJ175" s="61">
        <v>0</v>
      </c>
      <c r="AK175" s="61">
        <v>0</v>
      </c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</row>
    <row r="176" spans="1:55" ht="15">
      <c r="A176" s="31">
        <v>23269</v>
      </c>
      <c r="B176" s="33" t="s">
        <v>88</v>
      </c>
      <c r="C176" s="33"/>
      <c r="D176" s="33" t="s">
        <v>43</v>
      </c>
      <c r="E176" s="33"/>
      <c r="F176" s="33" t="s">
        <v>86</v>
      </c>
      <c r="G176" s="62">
        <v>-32.043953999999999</v>
      </c>
      <c r="H176" s="62">
        <v>-63.595649000000002</v>
      </c>
      <c r="I176" s="101"/>
      <c r="J176" s="33"/>
      <c r="K176" s="33"/>
      <c r="L176" s="33"/>
      <c r="M176" s="33"/>
      <c r="N176" s="40"/>
      <c r="O176" s="33"/>
      <c r="P176" s="31"/>
      <c r="Q176" s="40"/>
      <c r="R176" s="33" t="s">
        <v>38</v>
      </c>
      <c r="S176" s="33"/>
      <c r="T176" s="33"/>
      <c r="U176" s="85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40">
        <v>0</v>
      </c>
      <c r="AI176" s="40">
        <v>3.3300000000000003E-2</v>
      </c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</row>
    <row r="177" spans="1:55" ht="15">
      <c r="A177" s="31">
        <v>23271</v>
      </c>
      <c r="B177" s="33" t="s">
        <v>88</v>
      </c>
      <c r="C177" s="33"/>
      <c r="D177" s="33" t="s">
        <v>43</v>
      </c>
      <c r="E177" s="33"/>
      <c r="F177" s="33" t="s">
        <v>92</v>
      </c>
      <c r="G177" s="62">
        <v>-32.602798999999997</v>
      </c>
      <c r="H177" s="62">
        <v>-62.605181000000002</v>
      </c>
      <c r="I177" s="101"/>
      <c r="J177" s="33"/>
      <c r="K177" s="33"/>
      <c r="L177" s="33"/>
      <c r="M177" s="33"/>
      <c r="N177" s="40"/>
      <c r="O177" s="33"/>
      <c r="P177" s="31"/>
      <c r="Q177" s="40"/>
      <c r="R177" s="33" t="s">
        <v>38</v>
      </c>
      <c r="S177" s="33"/>
      <c r="T177" s="33"/>
      <c r="U177" s="85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40">
        <v>0</v>
      </c>
      <c r="AI177" s="40">
        <v>0</v>
      </c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</row>
    <row r="178" spans="1:55" ht="15">
      <c r="A178" s="31">
        <v>23272</v>
      </c>
      <c r="B178" s="33" t="s">
        <v>88</v>
      </c>
      <c r="C178" s="33"/>
      <c r="D178" s="33" t="s">
        <v>43</v>
      </c>
      <c r="E178" s="33"/>
      <c r="F178" s="33" t="s">
        <v>142</v>
      </c>
      <c r="G178" s="62">
        <v>-32.410850000000003</v>
      </c>
      <c r="H178" s="62">
        <v>-63.247430000000001</v>
      </c>
      <c r="I178" s="101"/>
      <c r="J178" s="33"/>
      <c r="K178" s="33"/>
      <c r="L178" s="33"/>
      <c r="M178" s="33"/>
      <c r="N178" s="40"/>
      <c r="O178" s="33"/>
      <c r="P178" s="31"/>
      <c r="Q178" s="40"/>
      <c r="R178" s="33" t="s">
        <v>38</v>
      </c>
      <c r="S178" s="32"/>
      <c r="T178" s="33"/>
      <c r="U178" s="85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40">
        <v>0</v>
      </c>
      <c r="AI178" s="40">
        <v>6.4500000000000002E-2</v>
      </c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</row>
    <row r="179" spans="1:55" ht="12.75">
      <c r="A179" s="31">
        <v>23275</v>
      </c>
      <c r="B179" s="33" t="s">
        <v>88</v>
      </c>
      <c r="C179" s="33"/>
      <c r="D179" s="33" t="s">
        <v>43</v>
      </c>
      <c r="E179" s="33"/>
      <c r="F179" s="33" t="s">
        <v>323</v>
      </c>
      <c r="G179" s="64">
        <v>-31.435600000000001</v>
      </c>
      <c r="H179" s="64">
        <v>-62.071399999999997</v>
      </c>
      <c r="I179" s="101"/>
      <c r="J179" s="33"/>
      <c r="K179" s="33"/>
      <c r="L179" s="33"/>
      <c r="M179" s="33"/>
      <c r="N179" s="40"/>
      <c r="O179" s="33"/>
      <c r="P179" s="31"/>
      <c r="Q179" s="40"/>
      <c r="R179" s="33" t="s">
        <v>38</v>
      </c>
      <c r="S179" s="33"/>
      <c r="T179" s="33"/>
      <c r="U179" s="85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40">
        <v>0</v>
      </c>
      <c r="AI179" s="40">
        <v>0</v>
      </c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</row>
    <row r="180" spans="1:55" ht="15">
      <c r="A180" s="31">
        <v>23277</v>
      </c>
      <c r="B180" s="33" t="s">
        <v>88</v>
      </c>
      <c r="C180" s="33"/>
      <c r="D180" s="33" t="s">
        <v>43</v>
      </c>
      <c r="E180" s="33"/>
      <c r="F180" s="33" t="s">
        <v>314</v>
      </c>
      <c r="G180" s="62">
        <v>-32.69838</v>
      </c>
      <c r="H180" s="62">
        <v>-62.105879999999999</v>
      </c>
      <c r="I180" s="101"/>
      <c r="J180" s="33"/>
      <c r="K180" s="33"/>
      <c r="L180" s="33"/>
      <c r="M180" s="33"/>
      <c r="N180" s="40"/>
      <c r="O180" s="33"/>
      <c r="P180" s="31"/>
      <c r="Q180" s="40"/>
      <c r="R180" s="33" t="s">
        <v>38</v>
      </c>
      <c r="S180" s="33"/>
      <c r="T180" s="33"/>
      <c r="U180" s="85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40">
        <v>0</v>
      </c>
      <c r="AI180" s="40">
        <v>0</v>
      </c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</row>
    <row r="181" spans="1:55" ht="12.75">
      <c r="A181" s="31">
        <v>23280</v>
      </c>
      <c r="B181" s="33" t="s">
        <v>88</v>
      </c>
      <c r="C181" s="33"/>
      <c r="D181" s="33" t="s">
        <v>43</v>
      </c>
      <c r="E181" s="33"/>
      <c r="F181" s="33" t="s">
        <v>349</v>
      </c>
      <c r="G181" s="64">
        <v>-31.416599999999999</v>
      </c>
      <c r="H181" s="64">
        <v>-63.05</v>
      </c>
      <c r="I181" s="33"/>
      <c r="J181" s="33"/>
      <c r="K181" s="33"/>
      <c r="L181" s="33"/>
      <c r="M181" s="33"/>
      <c r="N181" s="40"/>
      <c r="O181" s="33"/>
      <c r="P181" s="31"/>
      <c r="Q181" s="40"/>
      <c r="R181" s="33" t="s">
        <v>38</v>
      </c>
      <c r="S181" s="99">
        <v>42826</v>
      </c>
      <c r="T181" s="33"/>
      <c r="U181" s="85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40">
        <v>0</v>
      </c>
      <c r="AI181" s="40">
        <v>0</v>
      </c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</row>
    <row r="182" spans="1:55" ht="15">
      <c r="A182" s="75">
        <v>23281</v>
      </c>
      <c r="B182" s="43" t="s">
        <v>88</v>
      </c>
      <c r="C182" s="33"/>
      <c r="D182" s="47" t="s">
        <v>42</v>
      </c>
      <c r="E182" s="33"/>
      <c r="F182" s="61" t="s">
        <v>86</v>
      </c>
      <c r="G182" s="62">
        <v>-32.043953999999999</v>
      </c>
      <c r="H182" s="62">
        <v>-63.595649000000002</v>
      </c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63" t="s">
        <v>91</v>
      </c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40"/>
      <c r="AJ182" s="61">
        <v>1</v>
      </c>
      <c r="AK182" s="61">
        <v>0</v>
      </c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</row>
    <row r="183" spans="1:55" ht="15">
      <c r="A183" s="75">
        <v>23282</v>
      </c>
      <c r="B183" s="43" t="s">
        <v>88</v>
      </c>
      <c r="C183" s="33"/>
      <c r="D183" s="47" t="s">
        <v>42</v>
      </c>
      <c r="E183" s="33"/>
      <c r="F183" s="61" t="s">
        <v>92</v>
      </c>
      <c r="G183" s="62">
        <v>-32.602798999999997</v>
      </c>
      <c r="H183" s="62">
        <v>-62.605181000000002</v>
      </c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63" t="s">
        <v>91</v>
      </c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40"/>
      <c r="AJ183" s="61">
        <v>1</v>
      </c>
      <c r="AK183" s="61">
        <v>0</v>
      </c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</row>
    <row r="184" spans="1:55" ht="12.75">
      <c r="A184" s="31">
        <v>23284</v>
      </c>
      <c r="B184" s="33" t="s">
        <v>88</v>
      </c>
      <c r="C184" s="33"/>
      <c r="D184" s="33" t="s">
        <v>43</v>
      </c>
      <c r="E184" s="33"/>
      <c r="F184" s="33" t="s">
        <v>455</v>
      </c>
      <c r="G184" s="64">
        <v>-30.946565</v>
      </c>
      <c r="H184" s="64">
        <v>-64.071087000000006</v>
      </c>
      <c r="I184" s="85"/>
      <c r="J184" s="64"/>
      <c r="K184" s="33"/>
      <c r="L184" s="33"/>
      <c r="M184" s="33"/>
      <c r="N184" s="33"/>
      <c r="O184" s="33"/>
      <c r="P184" s="33"/>
      <c r="Q184" s="33"/>
      <c r="R184" s="33" t="s">
        <v>38</v>
      </c>
      <c r="S184" s="64" t="s">
        <v>456</v>
      </c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40">
        <f t="shared" ref="AH184:AI184" si="89">0/30</f>
        <v>0</v>
      </c>
      <c r="AI184" s="40">
        <f t="shared" si="89"/>
        <v>0</v>
      </c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</row>
    <row r="185" spans="1:55" ht="15">
      <c r="A185" s="75">
        <v>23285</v>
      </c>
      <c r="B185" s="43" t="s">
        <v>88</v>
      </c>
      <c r="C185" s="33"/>
      <c r="D185" s="47" t="s">
        <v>42</v>
      </c>
      <c r="E185" s="33"/>
      <c r="F185" s="61" t="s">
        <v>92</v>
      </c>
      <c r="G185" s="62">
        <v>-32.602798999999997</v>
      </c>
      <c r="H185" s="62">
        <v>-62.605181000000002</v>
      </c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63" t="s">
        <v>93</v>
      </c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40"/>
      <c r="AJ185" s="61">
        <v>1</v>
      </c>
      <c r="AK185" s="61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</row>
    <row r="186" spans="1:55" ht="12.75">
      <c r="A186" s="31">
        <v>23289</v>
      </c>
      <c r="B186" s="33" t="s">
        <v>88</v>
      </c>
      <c r="C186" s="33"/>
      <c r="D186" s="33" t="s">
        <v>43</v>
      </c>
      <c r="E186" s="33"/>
      <c r="F186" s="33" t="s">
        <v>126</v>
      </c>
      <c r="G186" s="33">
        <v>-34.835724999999996</v>
      </c>
      <c r="H186" s="33">
        <v>-64.394991000000005</v>
      </c>
      <c r="I186" s="85"/>
      <c r="J186" s="33"/>
      <c r="K186" s="33"/>
      <c r="L186" s="33"/>
      <c r="M186" s="33"/>
      <c r="N186" s="33"/>
      <c r="O186" s="33"/>
      <c r="P186" s="33"/>
      <c r="Q186" s="33"/>
      <c r="R186" s="33" t="s">
        <v>38</v>
      </c>
      <c r="S186" s="85">
        <v>43034</v>
      </c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40">
        <f t="shared" ref="AH186:AI186" si="90">0/29</f>
        <v>0</v>
      </c>
      <c r="AI186" s="40">
        <f t="shared" si="90"/>
        <v>0</v>
      </c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</row>
    <row r="187" spans="1:55" ht="15">
      <c r="A187" s="75">
        <v>23294</v>
      </c>
      <c r="B187" s="43" t="s">
        <v>88</v>
      </c>
      <c r="C187" s="33"/>
      <c r="D187" s="47" t="s">
        <v>42</v>
      </c>
      <c r="E187" s="33"/>
      <c r="F187" s="61" t="s">
        <v>94</v>
      </c>
      <c r="G187" s="62">
        <v>-33.608722999999998</v>
      </c>
      <c r="H187" s="62">
        <v>-62.727479000000002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63" t="s">
        <v>95</v>
      </c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40"/>
      <c r="AJ187" s="61">
        <v>0</v>
      </c>
      <c r="AK187" s="61">
        <v>0</v>
      </c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</row>
    <row r="188" spans="1:55" ht="12.75">
      <c r="A188" s="31">
        <v>23295</v>
      </c>
      <c r="B188" s="33" t="s">
        <v>88</v>
      </c>
      <c r="C188" s="33"/>
      <c r="D188" s="33" t="s">
        <v>43</v>
      </c>
      <c r="E188" s="33"/>
      <c r="F188" s="33" t="s">
        <v>94</v>
      </c>
      <c r="G188" s="64">
        <v>-33.578994000000002</v>
      </c>
      <c r="H188" s="64">
        <v>-62.727925999999997</v>
      </c>
      <c r="I188" s="85"/>
      <c r="J188" s="33"/>
      <c r="K188" s="33"/>
      <c r="L188" s="33"/>
      <c r="M188" s="33"/>
      <c r="N188" s="33"/>
      <c r="O188" s="33"/>
      <c r="P188" s="33"/>
      <c r="Q188" s="33"/>
      <c r="R188" s="33" t="s">
        <v>38</v>
      </c>
      <c r="S188" s="85">
        <v>43055</v>
      </c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40">
        <f t="shared" ref="AH188:AI188" si="91">0/30</f>
        <v>0</v>
      </c>
      <c r="AI188" s="40">
        <f t="shared" si="91"/>
        <v>0</v>
      </c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</row>
    <row r="189" spans="1:55" ht="12.75">
      <c r="A189" s="31">
        <v>23308</v>
      </c>
      <c r="B189" s="33" t="s">
        <v>88</v>
      </c>
      <c r="C189" s="33"/>
      <c r="D189" s="33" t="s">
        <v>43</v>
      </c>
      <c r="E189" s="33"/>
      <c r="F189" s="33" t="s">
        <v>77</v>
      </c>
      <c r="G189" s="73">
        <v>-33.922555555555597</v>
      </c>
      <c r="H189" s="73">
        <v>-64.402666666666704</v>
      </c>
      <c r="I189" s="85"/>
      <c r="J189" s="33"/>
      <c r="K189" s="33"/>
      <c r="L189" s="33"/>
      <c r="M189" s="33"/>
      <c r="N189" s="33"/>
      <c r="O189" s="33"/>
      <c r="P189" s="33"/>
      <c r="Q189" s="33"/>
      <c r="R189" s="33" t="s">
        <v>38</v>
      </c>
      <c r="S189" s="85">
        <v>43006</v>
      </c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40">
        <f t="shared" ref="AH189:AI189" si="92">1/29</f>
        <v>3.4482758620689655E-2</v>
      </c>
      <c r="AI189" s="40">
        <f t="shared" si="92"/>
        <v>3.4482758620689655E-2</v>
      </c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</row>
    <row r="190" spans="1:55" ht="12.75">
      <c r="A190" s="31">
        <v>23309</v>
      </c>
      <c r="B190" s="33" t="s">
        <v>88</v>
      </c>
      <c r="C190" s="33"/>
      <c r="D190" s="33" t="s">
        <v>43</v>
      </c>
      <c r="E190" s="33"/>
      <c r="F190" s="33" t="s">
        <v>231</v>
      </c>
      <c r="G190" s="73">
        <v>-32.811083333333301</v>
      </c>
      <c r="H190" s="73">
        <v>-62.728944444444402</v>
      </c>
      <c r="I190" s="85"/>
      <c r="J190" s="33"/>
      <c r="K190" s="33"/>
      <c r="L190" s="33"/>
      <c r="M190" s="33"/>
      <c r="N190" s="33"/>
      <c r="O190" s="33"/>
      <c r="P190" s="33"/>
      <c r="Q190" s="33"/>
      <c r="R190" s="33" t="s">
        <v>38</v>
      </c>
      <c r="S190" s="85">
        <v>43006</v>
      </c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40">
        <f t="shared" ref="AH190:AI190" si="93">0/29</f>
        <v>0</v>
      </c>
      <c r="AI190" s="40">
        <f t="shared" si="93"/>
        <v>0</v>
      </c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</row>
    <row r="191" spans="1:55" ht="15">
      <c r="A191" s="75">
        <v>23322</v>
      </c>
      <c r="B191" s="43" t="s">
        <v>88</v>
      </c>
      <c r="C191" s="33"/>
      <c r="D191" s="47" t="s">
        <v>42</v>
      </c>
      <c r="E191" s="33"/>
      <c r="F191" s="61" t="s">
        <v>97</v>
      </c>
      <c r="G191" s="62">
        <v>-33.066929999999999</v>
      </c>
      <c r="H191" s="62">
        <v>-64.566159999999996</v>
      </c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63" t="s">
        <v>98</v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40"/>
      <c r="AJ191" s="61">
        <v>0</v>
      </c>
      <c r="AK191" s="61">
        <v>0</v>
      </c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</row>
    <row r="192" spans="1:55" ht="12.75">
      <c r="A192" s="31">
        <v>23323</v>
      </c>
      <c r="B192" s="33" t="s">
        <v>88</v>
      </c>
      <c r="C192" s="33"/>
      <c r="D192" s="33" t="s">
        <v>43</v>
      </c>
      <c r="E192" s="33"/>
      <c r="F192" s="33" t="s">
        <v>99</v>
      </c>
      <c r="G192" s="33">
        <v>-32.352499999999999</v>
      </c>
      <c r="H192" s="33">
        <v>-64.302800000000005</v>
      </c>
      <c r="I192" s="85"/>
      <c r="J192" s="33"/>
      <c r="K192" s="33"/>
      <c r="L192" s="33"/>
      <c r="M192" s="33"/>
      <c r="N192" s="33"/>
      <c r="O192" s="33"/>
      <c r="P192" s="33"/>
      <c r="Q192" s="33"/>
      <c r="R192" s="33" t="s">
        <v>38</v>
      </c>
      <c r="S192" s="85">
        <v>43006</v>
      </c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40">
        <f>0/29</f>
        <v>0</v>
      </c>
      <c r="AI192" s="40">
        <f>4/29</f>
        <v>0.13793103448275862</v>
      </c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</row>
    <row r="193" spans="1:55" ht="15">
      <c r="A193" s="75">
        <v>23324</v>
      </c>
      <c r="B193" s="43" t="s">
        <v>88</v>
      </c>
      <c r="C193" s="33"/>
      <c r="D193" s="47" t="s">
        <v>42</v>
      </c>
      <c r="E193" s="33"/>
      <c r="F193" s="61" t="s">
        <v>99</v>
      </c>
      <c r="G193" s="62">
        <v>-32.352499999999999</v>
      </c>
      <c r="H193" s="62">
        <v>-64.302800000000005</v>
      </c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63" t="s">
        <v>98</v>
      </c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40"/>
      <c r="AJ193" s="61">
        <v>0</v>
      </c>
      <c r="AK193" s="61">
        <v>0</v>
      </c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</row>
    <row r="194" spans="1:55" ht="12.75">
      <c r="A194" s="31">
        <v>23325</v>
      </c>
      <c r="B194" s="33" t="s">
        <v>88</v>
      </c>
      <c r="C194" s="33"/>
      <c r="D194" s="33" t="s">
        <v>43</v>
      </c>
      <c r="E194" s="33"/>
      <c r="F194" s="33" t="s">
        <v>97</v>
      </c>
      <c r="G194" s="33">
        <v>-33.066929999999999</v>
      </c>
      <c r="H194" s="33">
        <v>-64.566159999999996</v>
      </c>
      <c r="I194" s="85"/>
      <c r="J194" s="33"/>
      <c r="K194" s="33"/>
      <c r="L194" s="33"/>
      <c r="M194" s="33"/>
      <c r="N194" s="33"/>
      <c r="O194" s="33"/>
      <c r="P194" s="33"/>
      <c r="Q194" s="33"/>
      <c r="R194" s="33" t="s">
        <v>38</v>
      </c>
      <c r="S194" s="85">
        <v>42809</v>
      </c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40">
        <f>0/31</f>
        <v>0</v>
      </c>
      <c r="AI194" s="9">
        <f>1/31</f>
        <v>3.2258064516129031E-2</v>
      </c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</row>
    <row r="195" spans="1:55" ht="12.75">
      <c r="A195" s="31">
        <v>23328</v>
      </c>
      <c r="B195" s="33" t="s">
        <v>88</v>
      </c>
      <c r="C195" s="33"/>
      <c r="D195" s="33" t="s">
        <v>43</v>
      </c>
      <c r="E195" s="33"/>
      <c r="F195" s="33" t="s">
        <v>101</v>
      </c>
      <c r="G195" s="33">
        <v>-33.38485</v>
      </c>
      <c r="H195" s="85" t="s">
        <v>443</v>
      </c>
      <c r="I195" s="85"/>
      <c r="J195" s="64"/>
      <c r="K195" s="33"/>
      <c r="L195" s="33"/>
      <c r="M195" s="33"/>
      <c r="N195" s="33"/>
      <c r="O195" s="33"/>
      <c r="P195" s="33"/>
      <c r="Q195" s="33"/>
      <c r="R195" s="33" t="s">
        <v>38</v>
      </c>
      <c r="S195" s="85">
        <v>42809</v>
      </c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40">
        <f>0/29</f>
        <v>0</v>
      </c>
      <c r="AI195" s="9">
        <f>1/29</f>
        <v>3.4482758620689655E-2</v>
      </c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</row>
    <row r="196" spans="1:55" ht="15">
      <c r="A196" s="75">
        <v>23329</v>
      </c>
      <c r="B196" s="43" t="s">
        <v>88</v>
      </c>
      <c r="C196" s="33"/>
      <c r="D196" s="47" t="s">
        <v>42</v>
      </c>
      <c r="E196" s="33"/>
      <c r="F196" s="61" t="s">
        <v>100</v>
      </c>
      <c r="G196" s="62">
        <v>-33.424999999999997</v>
      </c>
      <c r="H196" s="62">
        <v>-64.772000000000006</v>
      </c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63" t="s">
        <v>98</v>
      </c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40"/>
      <c r="AJ196" s="61">
        <v>0</v>
      </c>
      <c r="AK196" s="61">
        <v>0</v>
      </c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</row>
    <row r="197" spans="1:55" ht="15">
      <c r="A197" s="75">
        <v>23330</v>
      </c>
      <c r="B197" s="43" t="s">
        <v>88</v>
      </c>
      <c r="C197" s="33"/>
      <c r="D197" s="47" t="s">
        <v>42</v>
      </c>
      <c r="E197" s="33"/>
      <c r="F197" s="61" t="s">
        <v>101</v>
      </c>
      <c r="G197" s="62">
        <v>-33.38485</v>
      </c>
      <c r="H197" s="62">
        <v>-64.721190000000007</v>
      </c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63" t="s">
        <v>98</v>
      </c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40"/>
      <c r="AJ197" s="61">
        <v>1</v>
      </c>
      <c r="AK197" s="61">
        <v>0</v>
      </c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</row>
    <row r="198" spans="1:55" ht="15">
      <c r="A198" s="75">
        <v>23332</v>
      </c>
      <c r="B198" s="43" t="s">
        <v>88</v>
      </c>
      <c r="C198" s="33"/>
      <c r="D198" s="47" t="s">
        <v>42</v>
      </c>
      <c r="E198" s="33"/>
      <c r="F198" s="61" t="s">
        <v>102</v>
      </c>
      <c r="G198" s="62">
        <v>-32.490600000000001</v>
      </c>
      <c r="H198" s="62">
        <v>-64.395600000000002</v>
      </c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63" t="s">
        <v>98</v>
      </c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40"/>
      <c r="AJ198" s="61">
        <v>0</v>
      </c>
      <c r="AK198" s="61">
        <v>0</v>
      </c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</row>
    <row r="199" spans="1:55" ht="15">
      <c r="A199" s="75">
        <v>23342</v>
      </c>
      <c r="B199" s="43" t="s">
        <v>88</v>
      </c>
      <c r="C199" s="33"/>
      <c r="D199" s="47" t="s">
        <v>42</v>
      </c>
      <c r="E199" s="33"/>
      <c r="F199" s="61" t="s">
        <v>103</v>
      </c>
      <c r="G199" s="62">
        <v>-32.071944000000002</v>
      </c>
      <c r="H199" s="62">
        <v>-64.340800000000002</v>
      </c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63" t="s">
        <v>98</v>
      </c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40"/>
      <c r="AJ199" s="61">
        <v>0</v>
      </c>
      <c r="AK199" s="61">
        <v>0</v>
      </c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</row>
    <row r="200" spans="1:55" ht="15">
      <c r="A200" s="75">
        <v>23357</v>
      </c>
      <c r="B200" s="33" t="s">
        <v>88</v>
      </c>
      <c r="C200" s="33"/>
      <c r="D200" s="47" t="s">
        <v>42</v>
      </c>
      <c r="E200" s="33"/>
      <c r="F200" s="87" t="s">
        <v>457</v>
      </c>
      <c r="G200" s="62">
        <v>-31.656890000000001</v>
      </c>
      <c r="H200" s="62">
        <v>-64.43374</v>
      </c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63" t="s">
        <v>105</v>
      </c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40"/>
      <c r="AJ200" s="61">
        <v>1</v>
      </c>
      <c r="AK200" s="61">
        <v>0</v>
      </c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</row>
    <row r="201" spans="1:55" ht="15">
      <c r="A201" s="75">
        <v>23362</v>
      </c>
      <c r="B201" s="43" t="s">
        <v>88</v>
      </c>
      <c r="C201" s="33"/>
      <c r="D201" s="47" t="s">
        <v>42</v>
      </c>
      <c r="E201" s="33"/>
      <c r="F201" s="61" t="s">
        <v>107</v>
      </c>
      <c r="G201" s="62">
        <v>-32.093611000000003</v>
      </c>
      <c r="H201" s="62">
        <v>-64.171387999999993</v>
      </c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63" t="s">
        <v>105</v>
      </c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40"/>
      <c r="AJ201" s="61">
        <v>1</v>
      </c>
      <c r="AK201" s="61">
        <v>0</v>
      </c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</row>
    <row r="202" spans="1:55" ht="15">
      <c r="A202" s="75">
        <v>23405</v>
      </c>
      <c r="B202" s="43" t="s">
        <v>88</v>
      </c>
      <c r="C202" s="33"/>
      <c r="D202" s="47" t="s">
        <v>42</v>
      </c>
      <c r="E202" s="33"/>
      <c r="F202" s="61" t="s">
        <v>108</v>
      </c>
      <c r="G202" s="62">
        <v>-31.467891999999999</v>
      </c>
      <c r="H202" s="62">
        <v>-64.147176000000002</v>
      </c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63" t="s">
        <v>109</v>
      </c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40"/>
      <c r="AJ202" s="61">
        <v>0</v>
      </c>
      <c r="AK202" s="61">
        <v>0</v>
      </c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</row>
    <row r="203" spans="1:55" ht="15">
      <c r="A203" s="75">
        <v>23423</v>
      </c>
      <c r="B203" s="43" t="s">
        <v>88</v>
      </c>
      <c r="C203" s="33"/>
      <c r="D203" s="47" t="s">
        <v>42</v>
      </c>
      <c r="E203" s="33"/>
      <c r="F203" s="61" t="s">
        <v>57</v>
      </c>
      <c r="G203" s="62">
        <v>-30.731943999999999</v>
      </c>
      <c r="H203" s="62">
        <v>-63.720277000000003</v>
      </c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63" t="s">
        <v>110</v>
      </c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40"/>
      <c r="AJ203" s="61">
        <v>1</v>
      </c>
      <c r="AK203" s="61">
        <v>0</v>
      </c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</row>
    <row r="204" spans="1:55" ht="15">
      <c r="A204" s="75">
        <v>23430</v>
      </c>
      <c r="B204" s="43" t="s">
        <v>88</v>
      </c>
      <c r="C204" s="33"/>
      <c r="D204" s="47" t="s">
        <v>42</v>
      </c>
      <c r="E204" s="33"/>
      <c r="F204" s="87" t="s">
        <v>81</v>
      </c>
      <c r="G204" s="62">
        <v>-29.9</v>
      </c>
      <c r="H204" s="62">
        <v>-63.71658</v>
      </c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63" t="s">
        <v>113</v>
      </c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40"/>
      <c r="AJ204" s="61">
        <v>1</v>
      </c>
      <c r="AK204" s="61">
        <v>0</v>
      </c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</row>
    <row r="205" spans="1:55" ht="15">
      <c r="A205" s="75">
        <v>23443</v>
      </c>
      <c r="B205" s="43" t="s">
        <v>88</v>
      </c>
      <c r="C205" s="33"/>
      <c r="D205" s="47" t="s">
        <v>42</v>
      </c>
      <c r="E205" s="33"/>
      <c r="F205" s="61" t="s">
        <v>53</v>
      </c>
      <c r="G205" s="62">
        <v>-31.84413</v>
      </c>
      <c r="H205" s="62">
        <v>-63.746070000000003</v>
      </c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63" t="s">
        <v>114</v>
      </c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40"/>
      <c r="AJ205" s="61">
        <v>0</v>
      </c>
      <c r="AK205" s="61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</row>
    <row r="206" spans="1:55" ht="15">
      <c r="A206" s="75">
        <v>23448</v>
      </c>
      <c r="B206" s="43" t="s">
        <v>88</v>
      </c>
      <c r="C206" s="33"/>
      <c r="D206" s="47" t="s">
        <v>42</v>
      </c>
      <c r="E206" s="33"/>
      <c r="F206" s="61" t="s">
        <v>115</v>
      </c>
      <c r="G206" s="62">
        <v>-31.467891999999999</v>
      </c>
      <c r="H206" s="62">
        <v>-64.147176000000002</v>
      </c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63" t="s">
        <v>116</v>
      </c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40"/>
      <c r="AJ206" s="61">
        <v>0</v>
      </c>
      <c r="AK206" s="61">
        <v>0</v>
      </c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</row>
    <row r="207" spans="1:55" ht="15">
      <c r="A207" s="31">
        <v>23449</v>
      </c>
      <c r="B207" s="43" t="s">
        <v>88</v>
      </c>
      <c r="C207" s="33"/>
      <c r="D207" s="47" t="s">
        <v>42</v>
      </c>
      <c r="E207" s="33"/>
      <c r="F207" s="61" t="s">
        <v>57</v>
      </c>
      <c r="G207" s="62">
        <v>-30.731943999999999</v>
      </c>
      <c r="H207" s="62">
        <v>-63.720277000000003</v>
      </c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63" t="s">
        <v>116</v>
      </c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40"/>
      <c r="AJ207" s="61">
        <v>0</v>
      </c>
      <c r="AK207" s="61">
        <v>0</v>
      </c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</row>
    <row r="208" spans="1:55" ht="15">
      <c r="A208" s="75">
        <v>23454</v>
      </c>
      <c r="B208" s="43" t="s">
        <v>88</v>
      </c>
      <c r="C208" s="33"/>
      <c r="D208" s="47" t="s">
        <v>42</v>
      </c>
      <c r="E208" s="33"/>
      <c r="F208" s="61" t="s">
        <v>117</v>
      </c>
      <c r="G208" s="62">
        <v>-30.86656</v>
      </c>
      <c r="H208" s="62">
        <v>-64.096260000000001</v>
      </c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63" t="s">
        <v>119</v>
      </c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40"/>
      <c r="AJ208" s="61">
        <v>0</v>
      </c>
      <c r="AK208" s="105" t="s">
        <v>120</v>
      </c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</row>
    <row r="209" spans="1:55" ht="15">
      <c r="A209" s="31">
        <v>23460</v>
      </c>
      <c r="B209" s="33" t="s">
        <v>88</v>
      </c>
      <c r="C209" s="33"/>
      <c r="D209" s="33" t="s">
        <v>43</v>
      </c>
      <c r="E209" s="33"/>
      <c r="F209" s="33" t="s">
        <v>117</v>
      </c>
      <c r="G209" s="62">
        <v>-30.86656</v>
      </c>
      <c r="H209" s="62">
        <v>-64.096260000000001</v>
      </c>
      <c r="I209" s="104"/>
      <c r="J209" s="33"/>
      <c r="K209" s="33"/>
      <c r="L209" s="33"/>
      <c r="M209" s="33"/>
      <c r="N209" s="40"/>
      <c r="O209" s="33"/>
      <c r="P209" s="31"/>
      <c r="Q209" s="40"/>
      <c r="R209" s="33" t="s">
        <v>38</v>
      </c>
      <c r="S209" s="101">
        <v>42929</v>
      </c>
      <c r="T209" s="33"/>
      <c r="U209" s="85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40">
        <v>0</v>
      </c>
      <c r="AI209" s="40" t="s">
        <v>452</v>
      </c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</row>
    <row r="210" spans="1:55" ht="12.75">
      <c r="A210" s="31">
        <v>23461</v>
      </c>
      <c r="B210" s="33" t="s">
        <v>88</v>
      </c>
      <c r="C210" s="33"/>
      <c r="D210" s="33" t="s">
        <v>43</v>
      </c>
      <c r="E210" s="33"/>
      <c r="F210" s="33" t="s">
        <v>453</v>
      </c>
      <c r="G210" s="64">
        <v>-31.034471</v>
      </c>
      <c r="H210" s="64">
        <v>-64.068603999999993</v>
      </c>
      <c r="I210" s="104"/>
      <c r="J210" s="33"/>
      <c r="K210" s="33"/>
      <c r="L210" s="33"/>
      <c r="M210" s="33"/>
      <c r="N210" s="40"/>
      <c r="O210" s="33"/>
      <c r="P210" s="31"/>
      <c r="Q210" s="40"/>
      <c r="R210" s="33" t="s">
        <v>38</v>
      </c>
      <c r="S210" s="101">
        <v>42928</v>
      </c>
      <c r="T210" s="33"/>
      <c r="U210" s="85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40">
        <v>0</v>
      </c>
      <c r="AI210" s="40">
        <v>0.39290000000000003</v>
      </c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</row>
    <row r="211" spans="1:55" ht="12.75">
      <c r="A211" s="31">
        <v>23518</v>
      </c>
      <c r="B211" s="33" t="s">
        <v>88</v>
      </c>
      <c r="C211" s="33"/>
      <c r="D211" s="33" t="s">
        <v>43</v>
      </c>
      <c r="E211" s="33"/>
      <c r="F211" s="33" t="s">
        <v>430</v>
      </c>
      <c r="G211" s="64">
        <v>-30.0731</v>
      </c>
      <c r="H211" s="64">
        <v>-63.823099999999997</v>
      </c>
      <c r="I211" s="106"/>
      <c r="J211" s="33"/>
      <c r="K211" s="33"/>
      <c r="L211" s="33"/>
      <c r="M211" s="33"/>
      <c r="N211" s="40"/>
      <c r="O211" s="33"/>
      <c r="P211" s="31"/>
      <c r="Q211" s="40"/>
      <c r="R211" s="33" t="s">
        <v>38</v>
      </c>
      <c r="S211" s="33" t="s">
        <v>454</v>
      </c>
      <c r="T211" s="33"/>
      <c r="U211" s="85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40">
        <v>0</v>
      </c>
      <c r="AI211" s="40">
        <v>7.1400000000000005E-2</v>
      </c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</row>
    <row r="212" spans="1:55" ht="12.75">
      <c r="A212" s="31">
        <v>23548</v>
      </c>
      <c r="B212" s="33" t="s">
        <v>123</v>
      </c>
      <c r="C212" s="33"/>
      <c r="D212" s="33" t="s">
        <v>43</v>
      </c>
      <c r="E212" s="33"/>
      <c r="F212" s="33" t="s">
        <v>50</v>
      </c>
      <c r="G212" s="33">
        <v>-30.35295</v>
      </c>
      <c r="H212" s="85" t="s">
        <v>442</v>
      </c>
      <c r="I212" s="85"/>
      <c r="J212" s="64"/>
      <c r="K212" s="33"/>
      <c r="L212" s="33"/>
      <c r="M212" s="33"/>
      <c r="N212" s="33"/>
      <c r="O212" s="33"/>
      <c r="P212" s="33"/>
      <c r="Q212" s="33"/>
      <c r="R212" s="33" t="s">
        <v>38</v>
      </c>
      <c r="S212" s="104">
        <v>43110</v>
      </c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40">
        <f>0/30</f>
        <v>0</v>
      </c>
      <c r="AI212" s="40">
        <f>14/30</f>
        <v>0.46666666666666667</v>
      </c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</row>
    <row r="213" spans="1:55" ht="15">
      <c r="A213" s="75">
        <v>23572</v>
      </c>
      <c r="B213" s="43" t="s">
        <v>123</v>
      </c>
      <c r="C213" s="33"/>
      <c r="D213" s="47" t="s">
        <v>42</v>
      </c>
      <c r="E213" s="33"/>
      <c r="F213" s="61" t="s">
        <v>77</v>
      </c>
      <c r="G213" s="62">
        <v>-33.898119999999999</v>
      </c>
      <c r="H213" s="62">
        <v>-64.380179999999996</v>
      </c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63" t="s">
        <v>124</v>
      </c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40"/>
      <c r="AJ213" s="61">
        <v>1</v>
      </c>
      <c r="AK213" s="61">
        <v>0</v>
      </c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</row>
    <row r="214" spans="1:55" ht="15">
      <c r="A214" s="75">
        <v>23573</v>
      </c>
      <c r="B214" s="43" t="s">
        <v>123</v>
      </c>
      <c r="C214" s="33"/>
      <c r="D214" s="47" t="s">
        <v>42</v>
      </c>
      <c r="E214" s="33"/>
      <c r="F214" s="61" t="s">
        <v>62</v>
      </c>
      <c r="G214" s="62">
        <v>-33.807499999999997</v>
      </c>
      <c r="H214" s="62">
        <v>-64.430269999999993</v>
      </c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63" t="s">
        <v>124</v>
      </c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40"/>
      <c r="AJ214" s="61">
        <v>0</v>
      </c>
      <c r="AK214" s="61">
        <v>0</v>
      </c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</row>
    <row r="215" spans="1:55" ht="15">
      <c r="A215" s="75">
        <v>23574</v>
      </c>
      <c r="B215" s="43" t="s">
        <v>123</v>
      </c>
      <c r="C215" s="33"/>
      <c r="D215" s="47" t="s">
        <v>42</v>
      </c>
      <c r="E215" s="33"/>
      <c r="F215" s="107" t="s">
        <v>178</v>
      </c>
      <c r="G215" s="62">
        <v>-33.328611000000002</v>
      </c>
      <c r="H215" s="62">
        <v>-64.421110999999996</v>
      </c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63" t="s">
        <v>124</v>
      </c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40"/>
      <c r="AJ215" s="61">
        <v>1</v>
      </c>
      <c r="AK215" s="61">
        <v>0</v>
      </c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</row>
    <row r="216" spans="1:55" ht="15">
      <c r="A216" s="31">
        <v>23575</v>
      </c>
      <c r="B216" s="43" t="s">
        <v>123</v>
      </c>
      <c r="C216" s="33"/>
      <c r="D216" s="47" t="s">
        <v>42</v>
      </c>
      <c r="E216" s="33"/>
      <c r="F216" s="61" t="s">
        <v>126</v>
      </c>
      <c r="G216" s="62">
        <v>-34.835724999999996</v>
      </c>
      <c r="H216" s="62">
        <v>-64.394991000000005</v>
      </c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63" t="s">
        <v>124</v>
      </c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40"/>
      <c r="AJ216" s="61">
        <v>0</v>
      </c>
      <c r="AK216" s="61">
        <v>0</v>
      </c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</row>
    <row r="217" spans="1:55" ht="12.75">
      <c r="A217" s="31">
        <v>23582</v>
      </c>
      <c r="B217" s="33" t="s">
        <v>458</v>
      </c>
      <c r="C217" s="33"/>
      <c r="D217" s="33" t="s">
        <v>43</v>
      </c>
      <c r="E217" s="85"/>
      <c r="F217" s="33" t="s">
        <v>102</v>
      </c>
      <c r="G217" s="64">
        <v>-32.490600000000001</v>
      </c>
      <c r="H217" s="64">
        <v>-64.395600000000002</v>
      </c>
      <c r="I217" s="33"/>
      <c r="J217" s="33"/>
      <c r="K217" s="33"/>
      <c r="L217" s="33"/>
      <c r="M217" s="33"/>
      <c r="N217" s="33"/>
      <c r="O217" s="33"/>
      <c r="P217" s="33"/>
      <c r="Q217" s="33"/>
      <c r="R217" s="33" t="s">
        <v>38</v>
      </c>
      <c r="S217" s="85">
        <v>43158</v>
      </c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40">
        <f t="shared" ref="AH217:AI217" si="94">0/29</f>
        <v>0</v>
      </c>
      <c r="AI217" s="40">
        <f t="shared" si="94"/>
        <v>0</v>
      </c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</row>
    <row r="218" spans="1:55" ht="12.75">
      <c r="A218" s="31">
        <v>23584</v>
      </c>
      <c r="B218" s="33" t="s">
        <v>458</v>
      </c>
      <c r="C218" s="33"/>
      <c r="D218" s="33" t="s">
        <v>43</v>
      </c>
      <c r="E218" s="85"/>
      <c r="F218" s="84" t="s">
        <v>178</v>
      </c>
      <c r="G218" s="64">
        <v>-33.328611000000002</v>
      </c>
      <c r="H218" s="64">
        <v>-64.421110999999996</v>
      </c>
      <c r="I218" s="33"/>
      <c r="J218" s="33"/>
      <c r="K218" s="33"/>
      <c r="L218" s="33"/>
      <c r="M218" s="33"/>
      <c r="N218" s="33"/>
      <c r="O218" s="33"/>
      <c r="P218" s="33"/>
      <c r="Q218" s="33"/>
      <c r="R218" s="33" t="s">
        <v>38</v>
      </c>
      <c r="S218" s="85">
        <v>43158</v>
      </c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40">
        <f>0/29</f>
        <v>0</v>
      </c>
      <c r="AI218" s="40">
        <f>2/29</f>
        <v>6.8965517241379309E-2</v>
      </c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</row>
    <row r="219" spans="1:55" ht="15">
      <c r="A219" s="31">
        <v>23585</v>
      </c>
      <c r="B219" s="33" t="s">
        <v>458</v>
      </c>
      <c r="C219" s="33"/>
      <c r="D219" s="33" t="s">
        <v>43</v>
      </c>
      <c r="E219" s="85"/>
      <c r="F219" s="33" t="s">
        <v>62</v>
      </c>
      <c r="G219" s="62">
        <v>-33.807499999999997</v>
      </c>
      <c r="H219" s="62">
        <v>-64.430269999999993</v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 t="s">
        <v>38</v>
      </c>
      <c r="S219" s="33" t="s">
        <v>459</v>
      </c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40">
        <f>0/31</f>
        <v>0</v>
      </c>
      <c r="AI219" s="40">
        <f>1/29</f>
        <v>3.4482758620689655E-2</v>
      </c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</row>
    <row r="220" spans="1:55" ht="12.75">
      <c r="A220" s="31">
        <v>23589</v>
      </c>
      <c r="B220" s="33" t="s">
        <v>458</v>
      </c>
      <c r="C220" s="33"/>
      <c r="D220" s="33" t="s">
        <v>43</v>
      </c>
      <c r="E220" s="85"/>
      <c r="F220" s="33" t="s">
        <v>126</v>
      </c>
      <c r="G220" s="64">
        <v>-34.835724999999996</v>
      </c>
      <c r="H220" s="64">
        <v>-64.394991000000005</v>
      </c>
      <c r="I220" s="33"/>
      <c r="J220" s="33"/>
      <c r="K220" s="33"/>
      <c r="L220" s="33"/>
      <c r="M220" s="33"/>
      <c r="N220" s="33"/>
      <c r="O220" s="33"/>
      <c r="P220" s="33"/>
      <c r="Q220" s="33"/>
      <c r="R220" s="33" t="s">
        <v>38</v>
      </c>
      <c r="S220" s="85">
        <v>43146</v>
      </c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40">
        <f>0/28</f>
        <v>0</v>
      </c>
      <c r="AI220" s="40">
        <f>8/28</f>
        <v>0.2857142857142857</v>
      </c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</row>
    <row r="221" spans="1:55" ht="12.75">
      <c r="A221" s="31">
        <v>23590</v>
      </c>
      <c r="B221" s="33" t="s">
        <v>458</v>
      </c>
      <c r="C221" s="33"/>
      <c r="D221" s="33" t="s">
        <v>43</v>
      </c>
      <c r="E221" s="85"/>
      <c r="F221" s="33" t="s">
        <v>77</v>
      </c>
      <c r="G221" s="64">
        <v>-33.898119999999999</v>
      </c>
      <c r="H221" s="64">
        <v>-64.380179999999996</v>
      </c>
      <c r="I221" s="33"/>
      <c r="J221" s="33"/>
      <c r="K221" s="33"/>
      <c r="L221" s="33"/>
      <c r="M221" s="33"/>
      <c r="N221" s="33"/>
      <c r="O221" s="33"/>
      <c r="P221" s="33"/>
      <c r="Q221" s="33"/>
      <c r="R221" s="33" t="s">
        <v>38</v>
      </c>
      <c r="S221" s="33" t="s">
        <v>459</v>
      </c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40">
        <f>0/30</f>
        <v>0</v>
      </c>
      <c r="AI221" s="40">
        <f>0/29</f>
        <v>0</v>
      </c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</row>
    <row r="222" spans="1:55" ht="15">
      <c r="A222" s="75">
        <v>23598</v>
      </c>
      <c r="B222" s="43" t="s">
        <v>123</v>
      </c>
      <c r="C222" s="33"/>
      <c r="D222" s="47" t="s">
        <v>42</v>
      </c>
      <c r="E222" s="33"/>
      <c r="F222" s="61" t="s">
        <v>129</v>
      </c>
      <c r="G222" s="62">
        <v>-30.98329</v>
      </c>
      <c r="H222" s="62">
        <v>-64.099860000000007</v>
      </c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63" t="s">
        <v>130</v>
      </c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40"/>
      <c r="AJ222" s="61">
        <v>1</v>
      </c>
      <c r="AK222" s="61">
        <v>0</v>
      </c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</row>
    <row r="223" spans="1:55" ht="15">
      <c r="A223" s="75">
        <v>23611</v>
      </c>
      <c r="B223" s="43" t="s">
        <v>123</v>
      </c>
      <c r="C223" s="33"/>
      <c r="D223" s="47" t="s">
        <v>42</v>
      </c>
      <c r="E223" s="33"/>
      <c r="F223" s="61" t="s">
        <v>44</v>
      </c>
      <c r="G223" s="62">
        <v>-30.703479999999999</v>
      </c>
      <c r="H223" s="62">
        <v>-64.070679999999996</v>
      </c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63" t="s">
        <v>131</v>
      </c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40"/>
      <c r="AJ223" s="61">
        <v>0</v>
      </c>
      <c r="AK223" s="61">
        <v>0</v>
      </c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</row>
    <row r="224" spans="1:55" ht="12.75">
      <c r="A224" s="31">
        <v>23615</v>
      </c>
      <c r="B224" s="33" t="s">
        <v>458</v>
      </c>
      <c r="C224" s="33"/>
      <c r="D224" s="33" t="s">
        <v>43</v>
      </c>
      <c r="E224" s="85"/>
      <c r="F224" s="33" t="s">
        <v>97</v>
      </c>
      <c r="G224" s="64">
        <v>-33.066929999999999</v>
      </c>
      <c r="H224" s="64">
        <v>-64.566159999999996</v>
      </c>
      <c r="I224" s="33"/>
      <c r="J224" s="33"/>
      <c r="K224" s="33"/>
      <c r="L224" s="33"/>
      <c r="M224" s="33"/>
      <c r="N224" s="33"/>
      <c r="O224" s="33"/>
      <c r="P224" s="33"/>
      <c r="Q224" s="33"/>
      <c r="R224" s="33" t="s">
        <v>38</v>
      </c>
      <c r="S224" s="85">
        <v>43172</v>
      </c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40">
        <f>1/29</f>
        <v>3.4482758620689655E-2</v>
      </c>
      <c r="AI224" s="40">
        <f>3/29</f>
        <v>0.10344827586206896</v>
      </c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</row>
    <row r="225" spans="1:55" ht="12.75">
      <c r="A225" s="31">
        <v>23616</v>
      </c>
      <c r="B225" s="33" t="s">
        <v>458</v>
      </c>
      <c r="C225" s="33"/>
      <c r="D225" s="33" t="s">
        <v>43</v>
      </c>
      <c r="E225" s="85"/>
      <c r="F225" s="33" t="s">
        <v>102</v>
      </c>
      <c r="G225" s="64">
        <v>-32.490600000000001</v>
      </c>
      <c r="H225" s="64">
        <v>-64.395600000000002</v>
      </c>
      <c r="I225" s="33"/>
      <c r="J225" s="33"/>
      <c r="K225" s="33"/>
      <c r="L225" s="33"/>
      <c r="M225" s="33"/>
      <c r="N225" s="33"/>
      <c r="O225" s="33"/>
      <c r="P225" s="33"/>
      <c r="Q225" s="33"/>
      <c r="R225" s="33" t="s">
        <v>38</v>
      </c>
      <c r="S225" s="85">
        <v>43172</v>
      </c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40">
        <f t="shared" ref="AH225:AH227" si="95">0/29</f>
        <v>0</v>
      </c>
      <c r="AI225" s="40">
        <f>2/29</f>
        <v>6.8965517241379309E-2</v>
      </c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</row>
    <row r="226" spans="1:55" ht="12.75">
      <c r="A226" s="31">
        <v>23617</v>
      </c>
      <c r="B226" s="33" t="s">
        <v>458</v>
      </c>
      <c r="C226" s="33"/>
      <c r="D226" s="33" t="s">
        <v>43</v>
      </c>
      <c r="E226" s="85"/>
      <c r="F226" s="84" t="s">
        <v>178</v>
      </c>
      <c r="G226" s="64">
        <v>-33.328611000000002</v>
      </c>
      <c r="H226" s="64">
        <v>-64.421110999999996</v>
      </c>
      <c r="I226" s="33"/>
      <c r="J226" s="33"/>
      <c r="K226" s="33"/>
      <c r="L226" s="33"/>
      <c r="M226" s="33"/>
      <c r="N226" s="33"/>
      <c r="O226" s="33"/>
      <c r="P226" s="33"/>
      <c r="Q226" s="33"/>
      <c r="R226" s="33" t="s">
        <v>38</v>
      </c>
      <c r="S226" s="85">
        <v>43172</v>
      </c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40">
        <f t="shared" si="95"/>
        <v>0</v>
      </c>
      <c r="AI226" s="40">
        <f>0/29</f>
        <v>0</v>
      </c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</row>
    <row r="227" spans="1:55" ht="12.75">
      <c r="A227" s="31">
        <v>23618</v>
      </c>
      <c r="B227" s="33" t="s">
        <v>458</v>
      </c>
      <c r="C227" s="33"/>
      <c r="D227" s="33" t="s">
        <v>43</v>
      </c>
      <c r="E227" s="85"/>
      <c r="F227" s="84" t="s">
        <v>460</v>
      </c>
      <c r="G227" s="64">
        <v>-32.737367999999996</v>
      </c>
      <c r="H227" s="64">
        <v>-63.871425000000002</v>
      </c>
      <c r="I227" s="33"/>
      <c r="J227" s="33"/>
      <c r="K227" s="33"/>
      <c r="L227" s="33"/>
      <c r="M227" s="33"/>
      <c r="N227" s="33"/>
      <c r="O227" s="33"/>
      <c r="P227" s="33"/>
      <c r="Q227" s="33"/>
      <c r="R227" s="33" t="s">
        <v>38</v>
      </c>
      <c r="S227" s="85">
        <v>43172</v>
      </c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40">
        <f t="shared" si="95"/>
        <v>0</v>
      </c>
      <c r="AI227" s="40">
        <f>3/29</f>
        <v>0.10344827586206896</v>
      </c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</row>
    <row r="228" spans="1:55" ht="15">
      <c r="A228" s="75">
        <v>23619</v>
      </c>
      <c r="B228" s="43" t="s">
        <v>123</v>
      </c>
      <c r="C228" s="33"/>
      <c r="D228" s="47" t="s">
        <v>42</v>
      </c>
      <c r="E228" s="33"/>
      <c r="F228" s="61" t="s">
        <v>101</v>
      </c>
      <c r="G228" s="62">
        <v>-33.38485</v>
      </c>
      <c r="H228" s="62">
        <v>-64.721190000000007</v>
      </c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63" t="s">
        <v>132</v>
      </c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40"/>
      <c r="AJ228" s="61">
        <v>0</v>
      </c>
      <c r="AK228" s="61">
        <v>0</v>
      </c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</row>
    <row r="229" spans="1:55" ht="12.75">
      <c r="A229" s="31">
        <v>23623</v>
      </c>
      <c r="B229" s="33" t="s">
        <v>458</v>
      </c>
      <c r="C229" s="33"/>
      <c r="D229" s="33" t="s">
        <v>43</v>
      </c>
      <c r="E229" s="85"/>
      <c r="F229" s="84" t="s">
        <v>225</v>
      </c>
      <c r="G229" s="64">
        <v>-30.703479999999999</v>
      </c>
      <c r="H229" s="64">
        <v>-64.070679999999996</v>
      </c>
      <c r="I229" s="33"/>
      <c r="J229" s="33"/>
      <c r="K229" s="33"/>
      <c r="L229" s="33"/>
      <c r="M229" s="33"/>
      <c r="N229" s="33"/>
      <c r="O229" s="33"/>
      <c r="P229" s="33"/>
      <c r="Q229" s="33"/>
      <c r="R229" s="33" t="s">
        <v>38</v>
      </c>
      <c r="S229" s="85">
        <v>43405</v>
      </c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40">
        <f t="shared" ref="AH229:AI229" si="96">0/30</f>
        <v>0</v>
      </c>
      <c r="AI229" s="40">
        <f t="shared" si="96"/>
        <v>0</v>
      </c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</row>
    <row r="230" spans="1:55" ht="15">
      <c r="A230" s="75">
        <v>23646</v>
      </c>
      <c r="B230" s="43" t="s">
        <v>123</v>
      </c>
      <c r="C230" s="33"/>
      <c r="D230" s="47" t="s">
        <v>42</v>
      </c>
      <c r="E230" s="33"/>
      <c r="F230" s="107" t="s">
        <v>225</v>
      </c>
      <c r="G230" s="62">
        <v>-30.703479999999999</v>
      </c>
      <c r="H230" s="62">
        <v>-64.070679999999996</v>
      </c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63" t="s">
        <v>133</v>
      </c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40"/>
      <c r="AJ230" s="61">
        <v>0</v>
      </c>
      <c r="AK230" s="61">
        <v>0</v>
      </c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</row>
    <row r="231" spans="1:55" ht="12.75">
      <c r="A231" s="31">
        <v>23649</v>
      </c>
      <c r="B231" s="33" t="s">
        <v>458</v>
      </c>
      <c r="C231" s="33"/>
      <c r="D231" s="33" t="s">
        <v>43</v>
      </c>
      <c r="E231" s="85"/>
      <c r="F231" s="33" t="s">
        <v>461</v>
      </c>
      <c r="G231" s="43">
        <v>-30.433299999999999</v>
      </c>
      <c r="H231" s="43">
        <v>-64.349999999999994</v>
      </c>
      <c r="I231" s="33"/>
      <c r="J231" s="33"/>
      <c r="K231" s="33"/>
      <c r="L231" s="33"/>
      <c r="M231" s="33"/>
      <c r="N231" s="33"/>
      <c r="O231" s="33"/>
      <c r="P231" s="33"/>
      <c r="Q231" s="33"/>
      <c r="R231" s="33" t="s">
        <v>38</v>
      </c>
      <c r="S231" s="85">
        <v>43433</v>
      </c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40">
        <f>0/30</f>
        <v>0</v>
      </c>
      <c r="AI231" s="40">
        <f>1/30</f>
        <v>3.3333333333333333E-2</v>
      </c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</row>
    <row r="232" spans="1:55" ht="15">
      <c r="A232" s="75">
        <v>23662</v>
      </c>
      <c r="B232" s="43" t="s">
        <v>123</v>
      </c>
      <c r="C232" s="33"/>
      <c r="D232" s="47" t="s">
        <v>42</v>
      </c>
      <c r="E232" s="33"/>
      <c r="F232" s="61" t="s">
        <v>134</v>
      </c>
      <c r="G232" s="62">
        <v>-33.433259999999997</v>
      </c>
      <c r="H232" s="62">
        <v>-63.29992</v>
      </c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63" t="s">
        <v>135</v>
      </c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40"/>
      <c r="AJ232" s="61">
        <v>1</v>
      </c>
      <c r="AK232" s="61">
        <v>0</v>
      </c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</row>
    <row r="233" spans="1:55" ht="12.75">
      <c r="A233" s="31">
        <v>23703</v>
      </c>
      <c r="B233" s="33" t="s">
        <v>458</v>
      </c>
      <c r="C233" s="33"/>
      <c r="D233" s="33" t="s">
        <v>43</v>
      </c>
      <c r="E233" s="85"/>
      <c r="F233" s="84" t="s">
        <v>81</v>
      </c>
      <c r="G233" s="64">
        <v>-29.9</v>
      </c>
      <c r="H233" s="64">
        <v>-63.71658</v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 t="s">
        <v>38</v>
      </c>
      <c r="S233" s="33" t="s">
        <v>462</v>
      </c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40">
        <f t="shared" ref="AH233:AH234" si="97">0/30</f>
        <v>0</v>
      </c>
      <c r="AI233" s="40">
        <f>1/30</f>
        <v>3.3333333333333333E-2</v>
      </c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</row>
    <row r="234" spans="1:55" ht="12.75">
      <c r="A234" s="31">
        <v>23704</v>
      </c>
      <c r="B234" s="33" t="s">
        <v>458</v>
      </c>
      <c r="C234" s="33"/>
      <c r="D234" s="33" t="s">
        <v>43</v>
      </c>
      <c r="E234" s="85"/>
      <c r="F234" s="33" t="s">
        <v>50</v>
      </c>
      <c r="G234" s="64">
        <v>-30.35295</v>
      </c>
      <c r="H234" s="64">
        <v>-63.943989999999999</v>
      </c>
      <c r="I234" s="33"/>
      <c r="J234" s="33"/>
      <c r="K234" s="33"/>
      <c r="L234" s="33"/>
      <c r="M234" s="33"/>
      <c r="N234" s="33"/>
      <c r="O234" s="33"/>
      <c r="P234" s="33"/>
      <c r="Q234" s="33"/>
      <c r="R234" s="33" t="s">
        <v>38</v>
      </c>
      <c r="S234" s="85">
        <v>43475</v>
      </c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40">
        <f t="shared" si="97"/>
        <v>0</v>
      </c>
      <c r="AI234" s="40">
        <f>7/30</f>
        <v>0.23333333333333334</v>
      </c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</row>
    <row r="235" spans="1:55" ht="12.75">
      <c r="A235" s="31">
        <v>23705</v>
      </c>
      <c r="B235" s="33" t="s">
        <v>458</v>
      </c>
      <c r="C235" s="33"/>
      <c r="D235" s="33" t="s">
        <v>43</v>
      </c>
      <c r="E235" s="85"/>
      <c r="F235" s="33" t="s">
        <v>138</v>
      </c>
      <c r="G235" s="64">
        <v>-31.01</v>
      </c>
      <c r="H235" s="64">
        <v>-62.727137999999997</v>
      </c>
      <c r="I235" s="33"/>
      <c r="J235" s="33"/>
      <c r="K235" s="33"/>
      <c r="L235" s="33"/>
      <c r="M235" s="33"/>
      <c r="N235" s="33"/>
      <c r="O235" s="33"/>
      <c r="P235" s="33"/>
      <c r="Q235" s="33"/>
      <c r="R235" s="33" t="s">
        <v>38</v>
      </c>
      <c r="S235" s="85">
        <v>43447</v>
      </c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40">
        <f>1/30</f>
        <v>3.3333333333333333E-2</v>
      </c>
      <c r="AI235" s="40">
        <f>0/30</f>
        <v>0</v>
      </c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</row>
    <row r="236" spans="1:55" ht="12.75">
      <c r="A236" s="31">
        <v>23707</v>
      </c>
      <c r="B236" s="33" t="s">
        <v>458</v>
      </c>
      <c r="C236" s="33"/>
      <c r="D236" s="33" t="s">
        <v>43</v>
      </c>
      <c r="E236" s="85"/>
      <c r="F236" s="33" t="s">
        <v>463</v>
      </c>
      <c r="G236" s="43">
        <v>-30.866700000000002</v>
      </c>
      <c r="H236" s="43">
        <v>-62.033299999999997</v>
      </c>
      <c r="I236" s="33"/>
      <c r="J236" s="33"/>
      <c r="K236" s="33"/>
      <c r="L236" s="33"/>
      <c r="M236" s="33"/>
      <c r="N236" s="33"/>
      <c r="O236" s="33"/>
      <c r="P236" s="33"/>
      <c r="Q236" s="33"/>
      <c r="R236" s="33" t="s">
        <v>38</v>
      </c>
      <c r="S236" s="85">
        <v>43447</v>
      </c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40">
        <f>4/30</f>
        <v>0.13333333333333333</v>
      </c>
      <c r="AI236" s="40">
        <f>2/30</f>
        <v>6.6666666666666666E-2</v>
      </c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</row>
    <row r="237" spans="1:55" ht="12.75">
      <c r="A237" s="31">
        <v>23708</v>
      </c>
      <c r="B237" s="33" t="s">
        <v>458</v>
      </c>
      <c r="C237" s="33"/>
      <c r="D237" s="33" t="s">
        <v>43</v>
      </c>
      <c r="E237" s="85"/>
      <c r="F237" s="33" t="s">
        <v>339</v>
      </c>
      <c r="G237" s="108">
        <v>-30.7333</v>
      </c>
      <c r="H237" s="108">
        <v>-63.566699999999997</v>
      </c>
      <c r="I237" s="33"/>
      <c r="J237" s="33"/>
      <c r="K237" s="33"/>
      <c r="L237" s="33"/>
      <c r="M237" s="33"/>
      <c r="N237" s="33"/>
      <c r="O237" s="33"/>
      <c r="P237" s="33"/>
      <c r="Q237" s="33"/>
      <c r="R237" s="33" t="s">
        <v>38</v>
      </c>
      <c r="S237" s="85">
        <v>43475</v>
      </c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40">
        <f t="shared" ref="AH237:AI237" si="98">0/27</f>
        <v>0</v>
      </c>
      <c r="AI237" s="40">
        <f t="shared" si="98"/>
        <v>0</v>
      </c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</row>
    <row r="238" spans="1:55" ht="15">
      <c r="A238" s="75">
        <v>23711</v>
      </c>
      <c r="B238" s="43" t="s">
        <v>123</v>
      </c>
      <c r="C238" s="33"/>
      <c r="D238" s="47" t="s">
        <v>42</v>
      </c>
      <c r="E238" s="33"/>
      <c r="F238" s="87" t="s">
        <v>81</v>
      </c>
      <c r="G238" s="62">
        <v>-29.9</v>
      </c>
      <c r="H238" s="62">
        <v>-63.71658</v>
      </c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63" t="s">
        <v>137</v>
      </c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40"/>
      <c r="AJ238" s="61">
        <v>1</v>
      </c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</row>
    <row r="239" spans="1:55" ht="15">
      <c r="A239" s="75">
        <v>23712</v>
      </c>
      <c r="B239" s="43" t="s">
        <v>123</v>
      </c>
      <c r="C239" s="33"/>
      <c r="D239" s="47" t="s">
        <v>42</v>
      </c>
      <c r="E239" s="33"/>
      <c r="F239" s="89" t="s">
        <v>50</v>
      </c>
      <c r="G239" s="62">
        <v>-30.35295</v>
      </c>
      <c r="H239" s="62">
        <v>-63.943989999999999</v>
      </c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63" t="s">
        <v>137</v>
      </c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40"/>
      <c r="AJ239" s="61">
        <v>0</v>
      </c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</row>
    <row r="240" spans="1:55" ht="15">
      <c r="A240" s="75">
        <v>23715</v>
      </c>
      <c r="B240" s="43" t="s">
        <v>123</v>
      </c>
      <c r="C240" s="33"/>
      <c r="D240" s="47" t="s">
        <v>42</v>
      </c>
      <c r="E240" s="33"/>
      <c r="F240" s="61" t="s">
        <v>138</v>
      </c>
      <c r="G240" s="62">
        <v>-31.01</v>
      </c>
      <c r="H240" s="62">
        <v>-62.727137999999997</v>
      </c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63" t="s">
        <v>137</v>
      </c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40"/>
      <c r="AJ240" s="61">
        <v>1</v>
      </c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</row>
    <row r="241" spans="1:55" ht="15">
      <c r="A241" s="75">
        <v>23749</v>
      </c>
      <c r="B241" s="43" t="s">
        <v>123</v>
      </c>
      <c r="C241" s="33"/>
      <c r="D241" s="47" t="s">
        <v>42</v>
      </c>
      <c r="E241" s="33"/>
      <c r="F241" s="61" t="s">
        <v>139</v>
      </c>
      <c r="G241" s="62">
        <v>-30.166699999999999</v>
      </c>
      <c r="H241" s="62">
        <v>-63.594999999999999</v>
      </c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63" t="s">
        <v>140</v>
      </c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40"/>
      <c r="AJ241" s="61">
        <v>1</v>
      </c>
      <c r="AK241" s="61">
        <v>0</v>
      </c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</row>
    <row r="242" spans="1:55" ht="15">
      <c r="A242" s="75">
        <v>23756</v>
      </c>
      <c r="B242" s="33" t="s">
        <v>141</v>
      </c>
      <c r="C242" s="33"/>
      <c r="D242" s="47" t="s">
        <v>42</v>
      </c>
      <c r="E242" s="33"/>
      <c r="F242" s="61" t="s">
        <v>142</v>
      </c>
      <c r="G242" s="62">
        <v>-32.410850000000003</v>
      </c>
      <c r="H242" s="62">
        <v>-63.247430000000001</v>
      </c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63" t="s">
        <v>143</v>
      </c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40"/>
      <c r="AJ242" s="61">
        <v>0</v>
      </c>
      <c r="AK242" s="61">
        <v>1</v>
      </c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</row>
    <row r="243" spans="1:55" ht="15">
      <c r="A243" s="75">
        <v>23758</v>
      </c>
      <c r="B243" s="33" t="s">
        <v>141</v>
      </c>
      <c r="C243" s="33"/>
      <c r="D243" s="47" t="s">
        <v>42</v>
      </c>
      <c r="E243" s="33"/>
      <c r="F243" s="61" t="s">
        <v>48</v>
      </c>
      <c r="G243" s="62">
        <v>-32.69838</v>
      </c>
      <c r="H243" s="62">
        <v>-62.105879999999999</v>
      </c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63" t="s">
        <v>143</v>
      </c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40"/>
      <c r="AJ243" s="61">
        <v>0</v>
      </c>
      <c r="AK243" s="61">
        <v>1</v>
      </c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</row>
    <row r="244" spans="1:55" ht="15">
      <c r="A244" s="75">
        <v>23787</v>
      </c>
      <c r="B244" s="33" t="s">
        <v>141</v>
      </c>
      <c r="C244" s="33"/>
      <c r="D244" s="47" t="s">
        <v>42</v>
      </c>
      <c r="E244" s="33"/>
      <c r="F244" s="107" t="s">
        <v>145</v>
      </c>
      <c r="G244" s="62">
        <v>-33.120778999999999</v>
      </c>
      <c r="H244" s="62">
        <v>-62.321635000000001</v>
      </c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63" t="s">
        <v>147</v>
      </c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40"/>
      <c r="AJ244" s="61">
        <v>0</v>
      </c>
      <c r="AK244" s="61">
        <v>0</v>
      </c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</row>
    <row r="245" spans="1:55" ht="15">
      <c r="A245" s="75">
        <v>23800</v>
      </c>
      <c r="B245" s="33" t="s">
        <v>141</v>
      </c>
      <c r="C245" s="33"/>
      <c r="D245" s="47" t="s">
        <v>42</v>
      </c>
      <c r="E245" s="33"/>
      <c r="F245" s="61" t="s">
        <v>69</v>
      </c>
      <c r="G245" s="62">
        <v>-30.98329</v>
      </c>
      <c r="H245" s="62">
        <v>-64.099860000000007</v>
      </c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63" t="s">
        <v>147</v>
      </c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40"/>
      <c r="AJ245" s="61">
        <v>1</v>
      </c>
      <c r="AK245" s="61">
        <v>1</v>
      </c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</row>
    <row r="246" spans="1:55" ht="15">
      <c r="A246" s="75">
        <v>23815</v>
      </c>
      <c r="B246" s="33" t="s">
        <v>141</v>
      </c>
      <c r="C246" s="33"/>
      <c r="D246" s="47" t="s">
        <v>42</v>
      </c>
      <c r="E246" s="33"/>
      <c r="F246" s="89" t="s">
        <v>148</v>
      </c>
      <c r="G246" s="62">
        <v>-31.579342</v>
      </c>
      <c r="H246" s="62">
        <v>-64.147936000000001</v>
      </c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63" t="s">
        <v>149</v>
      </c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40"/>
      <c r="AJ246" s="61">
        <v>1</v>
      </c>
      <c r="AK246" s="107">
        <v>1</v>
      </c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</row>
    <row r="247" spans="1:55" ht="15">
      <c r="A247" s="75">
        <v>23817</v>
      </c>
      <c r="B247" s="33" t="s">
        <v>141</v>
      </c>
      <c r="C247" s="33"/>
      <c r="D247" s="47" t="s">
        <v>42</v>
      </c>
      <c r="E247" s="33"/>
      <c r="F247" s="89" t="s">
        <v>150</v>
      </c>
      <c r="G247" s="62">
        <v>-31.404630000000001</v>
      </c>
      <c r="H247" s="62">
        <v>-63.81</v>
      </c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63" t="s">
        <v>151</v>
      </c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40"/>
      <c r="AJ247" s="61">
        <v>1</v>
      </c>
      <c r="AK247" s="61">
        <v>0</v>
      </c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</row>
    <row r="248" spans="1:55" ht="15">
      <c r="A248" s="75">
        <v>23818</v>
      </c>
      <c r="B248" s="33" t="s">
        <v>141</v>
      </c>
      <c r="C248" s="33"/>
      <c r="D248" s="47" t="s">
        <v>42</v>
      </c>
      <c r="E248" s="33"/>
      <c r="F248" s="89" t="s">
        <v>150</v>
      </c>
      <c r="G248" s="62">
        <v>-31.468681</v>
      </c>
      <c r="H248" s="62">
        <v>-63.850690999999998</v>
      </c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63" t="s">
        <v>151</v>
      </c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40"/>
      <c r="AJ248" s="61">
        <v>0</v>
      </c>
      <c r="AK248" s="61">
        <v>0</v>
      </c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</row>
    <row r="249" spans="1:55" ht="12.75">
      <c r="A249" s="31">
        <v>23831</v>
      </c>
      <c r="B249" s="33" t="s">
        <v>464</v>
      </c>
      <c r="C249" s="33"/>
      <c r="D249" s="33" t="s">
        <v>43</v>
      </c>
      <c r="E249" s="85"/>
      <c r="F249" s="33" t="s">
        <v>126</v>
      </c>
      <c r="G249" s="64">
        <v>-34.835724999999996</v>
      </c>
      <c r="H249" s="64">
        <v>-64.394991000000005</v>
      </c>
      <c r="I249" s="33"/>
      <c r="J249" s="33"/>
      <c r="K249" s="33"/>
      <c r="L249" s="33"/>
      <c r="M249" s="33"/>
      <c r="N249" s="33"/>
      <c r="O249" s="33"/>
      <c r="P249" s="33"/>
      <c r="Q249" s="33"/>
      <c r="R249" s="33" t="s">
        <v>38</v>
      </c>
      <c r="S249" s="109">
        <v>43501</v>
      </c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40">
        <f>0/31</f>
        <v>0</v>
      </c>
      <c r="AI249" s="40">
        <f>2/31</f>
        <v>6.4516129032258063E-2</v>
      </c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</row>
    <row r="250" spans="1:55" ht="12.75">
      <c r="A250" s="31">
        <v>23832</v>
      </c>
      <c r="B250" s="33" t="s">
        <v>464</v>
      </c>
      <c r="C250" s="33"/>
      <c r="D250" s="33" t="s">
        <v>43</v>
      </c>
      <c r="E250" s="85"/>
      <c r="F250" s="33" t="s">
        <v>102</v>
      </c>
      <c r="G250" s="64">
        <v>-32.490600000000001</v>
      </c>
      <c r="H250" s="64">
        <v>-64.395600000000002</v>
      </c>
      <c r="I250" s="33"/>
      <c r="J250" s="33"/>
      <c r="K250" s="33"/>
      <c r="L250" s="33"/>
      <c r="M250" s="33"/>
      <c r="N250" s="33"/>
      <c r="O250" s="33"/>
      <c r="P250" s="33"/>
      <c r="Q250" s="33"/>
      <c r="R250" s="33" t="s">
        <v>38</v>
      </c>
      <c r="S250" s="109">
        <v>43501</v>
      </c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40">
        <f>0/19</f>
        <v>0</v>
      </c>
      <c r="AI250" s="40">
        <f>0/29</f>
        <v>0</v>
      </c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</row>
    <row r="251" spans="1:55" ht="12.75">
      <c r="A251" s="31">
        <v>23833</v>
      </c>
      <c r="B251" s="33" t="s">
        <v>464</v>
      </c>
      <c r="C251" s="33"/>
      <c r="D251" s="33" t="s">
        <v>43</v>
      </c>
      <c r="E251" s="85"/>
      <c r="F251" s="33" t="s">
        <v>401</v>
      </c>
      <c r="G251" s="64">
        <v>-33.898119999999999</v>
      </c>
      <c r="H251" s="64">
        <v>-64.380179999999996</v>
      </c>
      <c r="I251" s="33"/>
      <c r="J251" s="33"/>
      <c r="K251" s="33"/>
      <c r="L251" s="33"/>
      <c r="M251" s="33"/>
      <c r="N251" s="33"/>
      <c r="O251" s="33"/>
      <c r="P251" s="33"/>
      <c r="Q251" s="33"/>
      <c r="R251" s="33" t="s">
        <v>38</v>
      </c>
      <c r="S251" s="109">
        <v>43501</v>
      </c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40">
        <f>0/31</f>
        <v>0</v>
      </c>
      <c r="AI251" s="40">
        <f>10/31</f>
        <v>0.32258064516129031</v>
      </c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</row>
    <row r="252" spans="1:55" ht="12.75">
      <c r="A252" s="31">
        <v>23834</v>
      </c>
      <c r="B252" s="33" t="s">
        <v>464</v>
      </c>
      <c r="C252" s="33"/>
      <c r="D252" s="33" t="s">
        <v>43</v>
      </c>
      <c r="E252" s="85"/>
      <c r="F252" s="33" t="s">
        <v>178</v>
      </c>
      <c r="G252" s="64">
        <v>-33.328611000000002</v>
      </c>
      <c r="H252" s="64">
        <v>-64.421110999999996</v>
      </c>
      <c r="I252" s="33"/>
      <c r="J252" s="33"/>
      <c r="K252" s="33"/>
      <c r="L252" s="33"/>
      <c r="M252" s="33"/>
      <c r="N252" s="33"/>
      <c r="O252" s="33"/>
      <c r="P252" s="33"/>
      <c r="Q252" s="33"/>
      <c r="R252" s="33" t="s">
        <v>38</v>
      </c>
      <c r="S252" s="109">
        <v>43501</v>
      </c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40">
        <f>0/19</f>
        <v>0</v>
      </c>
      <c r="AI252" s="40">
        <f>9/19</f>
        <v>0.47368421052631576</v>
      </c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</row>
    <row r="253" spans="1:55" ht="15">
      <c r="A253" s="75">
        <v>24092</v>
      </c>
      <c r="B253" s="33" t="s">
        <v>141</v>
      </c>
      <c r="C253" s="33"/>
      <c r="D253" s="47" t="s">
        <v>42</v>
      </c>
      <c r="E253" s="33"/>
      <c r="F253" s="107" t="s">
        <v>465</v>
      </c>
      <c r="G253" s="62">
        <v>-32.174368999999999</v>
      </c>
      <c r="H253" s="62">
        <v>-64.173130999999998</v>
      </c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63" t="s">
        <v>153</v>
      </c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40"/>
      <c r="AJ253" s="61">
        <v>1</v>
      </c>
      <c r="AK253" s="61">
        <v>0</v>
      </c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</row>
    <row r="254" spans="1:55" ht="15">
      <c r="A254" s="75">
        <v>24200</v>
      </c>
      <c r="B254" s="33" t="s">
        <v>155</v>
      </c>
      <c r="C254" s="33"/>
      <c r="D254" s="47" t="s">
        <v>42</v>
      </c>
      <c r="E254" s="33"/>
      <c r="F254" s="61" t="s">
        <v>156</v>
      </c>
      <c r="G254" s="62">
        <v>-33.102804999999996</v>
      </c>
      <c r="H254" s="62">
        <v>-63.291431000000003</v>
      </c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63" t="s">
        <v>157</v>
      </c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40"/>
      <c r="AJ254" s="61">
        <v>0</v>
      </c>
      <c r="AK254" s="61">
        <v>0</v>
      </c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</row>
    <row r="255" spans="1:55" ht="15">
      <c r="A255" s="75">
        <v>24201</v>
      </c>
      <c r="B255" s="33" t="s">
        <v>155</v>
      </c>
      <c r="C255" s="33"/>
      <c r="D255" s="47" t="s">
        <v>42</v>
      </c>
      <c r="E255" s="33"/>
      <c r="F255" s="61" t="s">
        <v>158</v>
      </c>
      <c r="G255" s="62">
        <v>-32.916559999999997</v>
      </c>
      <c r="H255" s="62">
        <v>-62.449849999999998</v>
      </c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63" t="s">
        <v>157</v>
      </c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40"/>
      <c r="AJ255" s="61">
        <v>0</v>
      </c>
      <c r="AK255" s="61">
        <v>0</v>
      </c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</row>
    <row r="256" spans="1:55" ht="15">
      <c r="A256" s="75">
        <v>24211</v>
      </c>
      <c r="B256" s="33" t="s">
        <v>155</v>
      </c>
      <c r="C256" s="33"/>
      <c r="D256" s="47" t="s">
        <v>42</v>
      </c>
      <c r="E256" s="33"/>
      <c r="F256" s="61" t="s">
        <v>159</v>
      </c>
      <c r="G256" s="62">
        <v>-33.090000000000003</v>
      </c>
      <c r="H256" s="62">
        <v>-62.74</v>
      </c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63" t="s">
        <v>160</v>
      </c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40"/>
      <c r="AJ256" s="61">
        <v>1</v>
      </c>
      <c r="AK256" s="61">
        <v>0</v>
      </c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</row>
    <row r="257" spans="1:55" ht="12.75">
      <c r="A257" s="31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40"/>
      <c r="AI257" s="40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</row>
    <row r="258" spans="1:55" ht="12.75">
      <c r="A258" s="31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40"/>
      <c r="AI258" s="40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</row>
    <row r="259" spans="1:55" ht="12.75">
      <c r="A259" s="31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40"/>
      <c r="AI259" s="40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</row>
    <row r="260" spans="1:55" ht="12.75">
      <c r="A260" s="31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40"/>
      <c r="AI260" s="40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</row>
    <row r="261" spans="1:55" ht="12.75">
      <c r="A261" s="31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40"/>
      <c r="AI261" s="40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</row>
    <row r="262" spans="1:55" ht="12.75">
      <c r="A262" s="31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40"/>
      <c r="AI262" s="40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</row>
    <row r="263" spans="1:55" ht="12.75">
      <c r="A263" s="31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40"/>
      <c r="AI263" s="40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</row>
    <row r="264" spans="1:55" ht="12.75">
      <c r="A264" s="31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40"/>
      <c r="AI264" s="40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</row>
    <row r="265" spans="1:55" ht="12.75">
      <c r="A265" s="31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40"/>
      <c r="AI265" s="40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</row>
    <row r="266" spans="1:55" ht="12.75">
      <c r="A266" s="31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40"/>
      <c r="AI266" s="40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</row>
    <row r="267" spans="1:55" ht="12.75">
      <c r="A267" s="31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40"/>
      <c r="AI267" s="40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</row>
    <row r="268" spans="1:55" ht="12.75">
      <c r="A268" s="31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40"/>
      <c r="AI268" s="40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</row>
    <row r="269" spans="1:55" ht="12.75">
      <c r="A269" s="31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40"/>
      <c r="AI269" s="40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</row>
    <row r="270" spans="1:55" ht="12.75">
      <c r="A270" s="31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40"/>
      <c r="AI270" s="40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</row>
    <row r="271" spans="1:55" ht="12.75">
      <c r="A271" s="31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40"/>
      <c r="AI271" s="40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</row>
    <row r="272" spans="1:55" ht="12.75">
      <c r="A272" s="31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40"/>
      <c r="AI272" s="40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</row>
    <row r="273" spans="1:55" ht="12.75">
      <c r="A273" s="31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40"/>
      <c r="AI273" s="40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</row>
    <row r="274" spans="1:55" ht="12.75">
      <c r="A274" s="31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40"/>
      <c r="AI274" s="40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</row>
    <row r="275" spans="1:55" ht="12.75">
      <c r="A275" s="31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40"/>
      <c r="AI275" s="40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</row>
    <row r="276" spans="1:55" ht="12.75">
      <c r="A276" s="31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40"/>
      <c r="AI276" s="40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</row>
    <row r="277" spans="1:55" ht="12.75">
      <c r="A277" s="31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40"/>
      <c r="AI277" s="40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</row>
    <row r="278" spans="1:55" ht="12.75">
      <c r="A278" s="31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40"/>
      <c r="AI278" s="40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</row>
    <row r="279" spans="1:55" ht="12.75">
      <c r="A279" s="31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40"/>
      <c r="AI279" s="40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</row>
    <row r="280" spans="1:55" ht="12.75">
      <c r="A280" s="31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40"/>
      <c r="AI280" s="40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</row>
    <row r="281" spans="1:55" ht="12.75">
      <c r="A281" s="31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40"/>
      <c r="AI281" s="40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</row>
    <row r="282" spans="1:55" ht="12.75">
      <c r="A282" s="31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40"/>
      <c r="AI282" s="40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</row>
    <row r="283" spans="1:55" ht="12.75">
      <c r="A283" s="3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40"/>
      <c r="AI283" s="40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</row>
    <row r="284" spans="1:55" ht="12.75">
      <c r="A284" s="3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40"/>
      <c r="AI284" s="40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</row>
    <row r="285" spans="1:55" ht="12.75">
      <c r="A285" s="3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40"/>
      <c r="AI285" s="40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</row>
    <row r="286" spans="1:55" ht="12.75">
      <c r="A286" s="3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40"/>
      <c r="AI286" s="40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</row>
    <row r="287" spans="1:55" ht="12.75">
      <c r="A287" s="31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40"/>
      <c r="AI287" s="40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</row>
    <row r="288" spans="1:55" ht="12.75">
      <c r="A288" s="31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40"/>
      <c r="AI288" s="40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</row>
    <row r="289" spans="1:55" ht="12.75">
      <c r="A289" s="31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40"/>
      <c r="AI289" s="40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</row>
    <row r="290" spans="1:55" ht="12.75">
      <c r="A290" s="31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40"/>
      <c r="AI290" s="40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</row>
    <row r="291" spans="1:55" ht="12.75">
      <c r="A291" s="31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40"/>
      <c r="AI291" s="40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</row>
    <row r="292" spans="1:55" ht="12.75">
      <c r="A292" s="31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40"/>
      <c r="AI292" s="40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</row>
    <row r="293" spans="1:55" ht="12.75">
      <c r="A293" s="31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40"/>
      <c r="AI293" s="40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</row>
    <row r="294" spans="1:55" ht="12.75">
      <c r="A294" s="31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40"/>
      <c r="AI294" s="40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</row>
    <row r="295" spans="1:55" ht="12.75">
      <c r="A295" s="31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40"/>
      <c r="AI295" s="40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</row>
    <row r="296" spans="1:55" ht="12.75">
      <c r="A296" s="31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40"/>
      <c r="AI296" s="40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</row>
    <row r="297" spans="1:55" ht="12.75">
      <c r="A297" s="31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40"/>
      <c r="AI297" s="40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</row>
    <row r="298" spans="1:55" ht="12.75">
      <c r="A298" s="31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40"/>
      <c r="AI298" s="40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</row>
    <row r="299" spans="1:55" ht="12.75">
      <c r="A299" s="31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40"/>
      <c r="AI299" s="40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</row>
    <row r="300" spans="1:55" ht="12.75">
      <c r="A300" s="31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40"/>
      <c r="AI300" s="40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</row>
    <row r="301" spans="1:55" ht="12.75">
      <c r="A301" s="31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40"/>
      <c r="AI301" s="40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</row>
    <row r="302" spans="1:55" ht="12.75">
      <c r="A302" s="31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40"/>
      <c r="AI302" s="40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</row>
    <row r="303" spans="1:55" ht="12.75">
      <c r="A303" s="31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40"/>
      <c r="AI303" s="40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</row>
    <row r="304" spans="1:55" ht="12.75">
      <c r="A304" s="31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40"/>
      <c r="AI304" s="40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</row>
    <row r="305" spans="1:55" ht="12.75">
      <c r="A305" s="31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40"/>
      <c r="AI305" s="40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</row>
    <row r="306" spans="1:55" ht="12.75">
      <c r="A306" s="31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40"/>
      <c r="AI306" s="40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</row>
    <row r="307" spans="1:55" ht="12.75">
      <c r="A307" s="31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40"/>
      <c r="AI307" s="40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</row>
    <row r="308" spans="1:55" ht="12.75">
      <c r="A308" s="31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40"/>
      <c r="AI308" s="40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</row>
    <row r="309" spans="1:55" ht="12.75">
      <c r="A309" s="31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40"/>
      <c r="AI309" s="40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</row>
    <row r="310" spans="1:55" ht="12.75">
      <c r="A310" s="31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40"/>
      <c r="AI310" s="40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</row>
    <row r="311" spans="1:55" ht="12.75">
      <c r="A311" s="31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40"/>
      <c r="AI311" s="40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</row>
    <row r="312" spans="1:55" ht="12.75">
      <c r="A312" s="31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40"/>
      <c r="AI312" s="40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</row>
    <row r="313" spans="1:55" ht="12.75">
      <c r="A313" s="31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40"/>
      <c r="AI313" s="40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</row>
    <row r="314" spans="1:55" ht="12.75">
      <c r="A314" s="31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40"/>
      <c r="AI314" s="40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</row>
    <row r="315" spans="1:55" ht="12.75">
      <c r="A315" s="31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40"/>
      <c r="AI315" s="40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</row>
    <row r="316" spans="1:55" ht="12.75">
      <c r="A316" s="31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40"/>
      <c r="AI316" s="40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</row>
    <row r="317" spans="1:55" ht="12.75">
      <c r="A317" s="31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40"/>
      <c r="AI317" s="40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</row>
    <row r="318" spans="1:55" ht="12.75">
      <c r="A318" s="31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40"/>
      <c r="AI318" s="40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</row>
    <row r="319" spans="1:55" ht="12.75">
      <c r="A319" s="31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40"/>
      <c r="AI319" s="40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</row>
    <row r="320" spans="1:55" ht="12.75">
      <c r="A320" s="31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40"/>
      <c r="AI320" s="40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</row>
    <row r="321" spans="1:55" ht="12.75">
      <c r="A321" s="31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40"/>
      <c r="AI321" s="40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</row>
    <row r="322" spans="1:55" ht="12.75">
      <c r="A322" s="31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40"/>
      <c r="AI322" s="40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</row>
    <row r="323" spans="1:55" ht="12.75">
      <c r="A323" s="31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40"/>
      <c r="AI323" s="40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</row>
    <row r="324" spans="1:55" ht="12.75">
      <c r="A324" s="31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40"/>
      <c r="AI324" s="40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</row>
    <row r="325" spans="1:55" ht="12.75">
      <c r="A325" s="31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40"/>
      <c r="AI325" s="40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</row>
    <row r="326" spans="1:55" ht="12.75">
      <c r="A326" s="31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40"/>
      <c r="AI326" s="40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</row>
    <row r="327" spans="1:55" ht="12.75">
      <c r="A327" s="31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40"/>
      <c r="AI327" s="40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</row>
    <row r="328" spans="1:55" ht="12.75">
      <c r="A328" s="31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40"/>
      <c r="AI328" s="40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</row>
    <row r="329" spans="1:55" ht="12.75">
      <c r="A329" s="31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40"/>
      <c r="AI329" s="40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</row>
    <row r="330" spans="1:55" ht="12.75">
      <c r="A330" s="31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40"/>
      <c r="AI330" s="40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</row>
    <row r="331" spans="1:55" ht="12.75">
      <c r="A331" s="31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40"/>
      <c r="AI331" s="40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</row>
    <row r="332" spans="1:55" ht="12.75">
      <c r="A332" s="31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40"/>
      <c r="AI332" s="40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</row>
    <row r="333" spans="1:55" ht="12.75">
      <c r="A333" s="31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40"/>
      <c r="AI333" s="40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</row>
    <row r="334" spans="1:55" ht="12.75">
      <c r="A334" s="31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40"/>
      <c r="AI334" s="40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</row>
    <row r="335" spans="1:55" ht="12.75">
      <c r="A335" s="31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40"/>
      <c r="AI335" s="40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</row>
    <row r="336" spans="1:55" ht="12.75">
      <c r="A336" s="31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40"/>
      <c r="AI336" s="40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</row>
    <row r="337" spans="1:55" ht="12.75">
      <c r="A337" s="31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40"/>
      <c r="AI337" s="40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</row>
    <row r="338" spans="1:55" ht="12.75">
      <c r="A338" s="31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40"/>
      <c r="AI338" s="40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</row>
    <row r="339" spans="1:55" ht="12.75">
      <c r="A339" s="31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40"/>
      <c r="AI339" s="40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</row>
    <row r="340" spans="1:55" ht="12.75">
      <c r="A340" s="31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40"/>
      <c r="AI340" s="40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</row>
    <row r="341" spans="1:55" ht="12.75">
      <c r="A341" s="31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40"/>
      <c r="AI341" s="40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</row>
    <row r="342" spans="1:55" ht="12.75">
      <c r="A342" s="31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40"/>
      <c r="AI342" s="40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</row>
    <row r="343" spans="1:55" ht="12.75">
      <c r="A343" s="31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40"/>
      <c r="AI343" s="40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</row>
    <row r="344" spans="1:55" ht="12.75">
      <c r="A344" s="31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40"/>
      <c r="AI344" s="40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</row>
    <row r="345" spans="1:55" ht="12.75">
      <c r="A345" s="31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40"/>
      <c r="AI345" s="40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</row>
    <row r="346" spans="1:55" ht="12.75">
      <c r="A346" s="31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40"/>
      <c r="AI346" s="40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</row>
    <row r="347" spans="1:55" ht="12.75">
      <c r="A347" s="31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40"/>
      <c r="AI347" s="40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</row>
    <row r="348" spans="1:55" ht="12.75">
      <c r="A348" s="31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40"/>
      <c r="AI348" s="40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</row>
    <row r="349" spans="1:55" ht="12.75">
      <c r="A349" s="31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40"/>
      <c r="AI349" s="40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</row>
    <row r="350" spans="1:55" ht="12.75">
      <c r="A350" s="31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40"/>
      <c r="AI350" s="40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</row>
    <row r="351" spans="1:55" ht="12.75">
      <c r="A351" s="31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40"/>
      <c r="AI351" s="40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</row>
    <row r="352" spans="1:55" ht="12.75">
      <c r="A352" s="31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40"/>
      <c r="AI352" s="40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</row>
    <row r="353" spans="1:55" ht="12.75">
      <c r="A353" s="31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40"/>
      <c r="AI353" s="40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</row>
    <row r="354" spans="1:55" ht="12.75">
      <c r="A354" s="31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40"/>
      <c r="AI354" s="40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</row>
    <row r="355" spans="1:55" ht="12.75">
      <c r="A355" s="31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40"/>
      <c r="AI355" s="40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</row>
    <row r="356" spans="1:55" ht="12.75">
      <c r="A356" s="31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40"/>
      <c r="AI356" s="40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</row>
    <row r="357" spans="1:55" ht="12.75">
      <c r="A357" s="31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40"/>
      <c r="AI357" s="40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</row>
    <row r="358" spans="1:55" ht="12.75">
      <c r="A358" s="31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40"/>
      <c r="AI358" s="40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</row>
    <row r="359" spans="1:55" ht="12.75">
      <c r="A359" s="31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40"/>
      <c r="AI359" s="40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</row>
    <row r="360" spans="1:55" ht="12.75">
      <c r="A360" s="31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40"/>
      <c r="AI360" s="40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</row>
    <row r="361" spans="1:55" ht="12.75">
      <c r="A361" s="31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40"/>
      <c r="AI361" s="40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</row>
    <row r="362" spans="1:55" ht="12.75">
      <c r="A362" s="31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40"/>
      <c r="AI362" s="40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</row>
    <row r="363" spans="1:55" ht="12.75">
      <c r="A363" s="31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40"/>
      <c r="AI363" s="40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</row>
    <row r="364" spans="1:55" ht="12.75">
      <c r="A364" s="31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40"/>
      <c r="AI364" s="40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</row>
    <row r="365" spans="1:55" ht="12.75">
      <c r="A365" s="31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40"/>
      <c r="AI365" s="40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</row>
    <row r="366" spans="1:55" ht="12.75">
      <c r="A366" s="31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40"/>
      <c r="AI366" s="40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</row>
    <row r="367" spans="1:55" ht="12.75">
      <c r="A367" s="31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40"/>
      <c r="AI367" s="40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</row>
    <row r="368" spans="1:55" ht="12.75">
      <c r="A368" s="31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40"/>
      <c r="AI368" s="40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</row>
    <row r="369" spans="1:55" ht="12.75">
      <c r="A369" s="31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40"/>
      <c r="AI369" s="40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</row>
    <row r="370" spans="1:55" ht="12.75">
      <c r="A370" s="31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40"/>
      <c r="AI370" s="40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</row>
    <row r="371" spans="1:55" ht="12.75">
      <c r="A371" s="31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40"/>
      <c r="AI371" s="40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</row>
    <row r="372" spans="1:55" ht="12.75">
      <c r="A372" s="31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40"/>
      <c r="AI372" s="40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</row>
    <row r="373" spans="1:55" ht="12.75">
      <c r="A373" s="31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40"/>
      <c r="AI373" s="40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</row>
    <row r="374" spans="1:55" ht="12.75">
      <c r="A374" s="31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40"/>
      <c r="AI374" s="40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</row>
    <row r="375" spans="1:55" ht="12.75">
      <c r="A375" s="31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40"/>
      <c r="AI375" s="40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</row>
    <row r="376" spans="1:55" ht="12.75">
      <c r="A376" s="31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40"/>
      <c r="AI376" s="40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</row>
    <row r="377" spans="1:55" ht="12.75">
      <c r="A377" s="31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40"/>
      <c r="AI377" s="40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</row>
    <row r="378" spans="1:55" ht="12.75">
      <c r="A378" s="31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40"/>
      <c r="AI378" s="40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</row>
    <row r="379" spans="1:55" ht="12.75">
      <c r="A379" s="31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40"/>
      <c r="AI379" s="40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</row>
    <row r="380" spans="1:55" ht="12.75">
      <c r="A380" s="31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40"/>
      <c r="AI380" s="40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</row>
    <row r="381" spans="1:55" ht="12.75">
      <c r="A381" s="31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40"/>
      <c r="AI381" s="40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</row>
    <row r="382" spans="1:55" ht="12.75">
      <c r="A382" s="31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40"/>
      <c r="AI382" s="40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</row>
    <row r="383" spans="1:55" ht="12.75">
      <c r="A383" s="31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40"/>
      <c r="AI383" s="40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</row>
    <row r="384" spans="1:55" ht="12.75">
      <c r="A384" s="31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40"/>
      <c r="AI384" s="40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</row>
    <row r="385" spans="1:55" ht="12.75">
      <c r="A385" s="31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40"/>
      <c r="AI385" s="40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</row>
    <row r="386" spans="1:55" ht="12.75">
      <c r="A386" s="31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40"/>
      <c r="AI386" s="40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</row>
    <row r="387" spans="1:55" ht="12.75">
      <c r="A387" s="31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40"/>
      <c r="AI387" s="40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</row>
    <row r="388" spans="1:55" ht="12.75">
      <c r="A388" s="31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40"/>
      <c r="AI388" s="40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</row>
    <row r="389" spans="1:55" ht="12.75">
      <c r="A389" s="31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40"/>
      <c r="AI389" s="40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</row>
    <row r="390" spans="1:55" ht="12.75">
      <c r="A390" s="31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40"/>
      <c r="AI390" s="40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</row>
    <row r="391" spans="1:55" ht="12.75">
      <c r="A391" s="31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40"/>
      <c r="AI391" s="40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</row>
    <row r="392" spans="1:55" ht="12.75">
      <c r="A392" s="31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40"/>
      <c r="AI392" s="40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</row>
    <row r="393" spans="1:55" ht="12.75">
      <c r="A393" s="31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40"/>
      <c r="AI393" s="40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</row>
    <row r="394" spans="1:55" ht="12.75">
      <c r="A394" s="31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40"/>
      <c r="AI394" s="40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</row>
    <row r="395" spans="1:55" ht="12.75">
      <c r="A395" s="31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40"/>
      <c r="AI395" s="40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</row>
    <row r="396" spans="1:55" ht="12.75">
      <c r="A396" s="31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40"/>
      <c r="AI396" s="40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</row>
    <row r="397" spans="1:55" ht="12.75">
      <c r="A397" s="31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40"/>
      <c r="AI397" s="40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</row>
    <row r="398" spans="1:55" ht="12.75">
      <c r="A398" s="31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40"/>
      <c r="AI398" s="40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</row>
    <row r="399" spans="1:55" ht="12.75">
      <c r="A399" s="31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40"/>
      <c r="AI399" s="40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</row>
    <row r="400" spans="1:55" ht="12.75">
      <c r="A400" s="31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40"/>
      <c r="AI400" s="40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</row>
    <row r="401" spans="1:55" ht="12.75">
      <c r="A401" s="31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40"/>
      <c r="AI401" s="40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</row>
    <row r="402" spans="1:55" ht="12.75">
      <c r="A402" s="31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40"/>
      <c r="AI402" s="40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</row>
    <row r="403" spans="1:55" ht="12.75">
      <c r="A403" s="31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40"/>
      <c r="AI403" s="40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</row>
    <row r="404" spans="1:55" ht="12.75">
      <c r="A404" s="31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40"/>
      <c r="AI404" s="40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</row>
    <row r="405" spans="1:55" ht="12.75">
      <c r="A405" s="31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40"/>
      <c r="AI405" s="40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</row>
    <row r="406" spans="1:55" ht="12.75">
      <c r="A406" s="31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40"/>
      <c r="AI406" s="40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</row>
    <row r="407" spans="1:55" ht="12.75">
      <c r="A407" s="31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40"/>
      <c r="AI407" s="40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</row>
    <row r="408" spans="1:55" ht="12.75">
      <c r="A408" s="31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40"/>
      <c r="AI408" s="40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</row>
    <row r="409" spans="1:55" ht="12.75">
      <c r="A409" s="31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40"/>
      <c r="AI409" s="40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</row>
    <row r="410" spans="1:55" ht="12.75">
      <c r="A410" s="31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40"/>
      <c r="AI410" s="40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</row>
    <row r="411" spans="1:55" ht="12.75">
      <c r="A411" s="31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40"/>
      <c r="AI411" s="40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</row>
    <row r="412" spans="1:55" ht="12.75">
      <c r="A412" s="31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40"/>
      <c r="AI412" s="40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</row>
    <row r="413" spans="1:55" ht="12.75">
      <c r="A413" s="31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40"/>
      <c r="AI413" s="40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</row>
    <row r="414" spans="1:55" ht="12.75">
      <c r="A414" s="31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40"/>
      <c r="AI414" s="40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</row>
    <row r="415" spans="1:55" ht="12.75">
      <c r="A415" s="31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40"/>
      <c r="AI415" s="40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</row>
    <row r="416" spans="1:55" ht="12.75">
      <c r="A416" s="31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40"/>
      <c r="AI416" s="40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</row>
    <row r="417" spans="1:55" ht="12.75">
      <c r="A417" s="31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40"/>
      <c r="AI417" s="40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</row>
    <row r="418" spans="1:55" ht="12.75">
      <c r="A418" s="31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40"/>
      <c r="AI418" s="40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</row>
    <row r="419" spans="1:55" ht="12.75">
      <c r="A419" s="31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40"/>
      <c r="AI419" s="40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</row>
    <row r="420" spans="1:55" ht="12.75">
      <c r="A420" s="31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40"/>
      <c r="AI420" s="40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</row>
    <row r="421" spans="1:55" ht="12.75">
      <c r="A421" s="31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40"/>
      <c r="AI421" s="40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</row>
    <row r="422" spans="1:55" ht="12.75">
      <c r="A422" s="31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40"/>
      <c r="AI422" s="40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</row>
    <row r="423" spans="1:55" ht="12.75">
      <c r="A423" s="31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40"/>
      <c r="AI423" s="40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</row>
    <row r="424" spans="1:55" ht="12.75">
      <c r="A424" s="31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40"/>
      <c r="AI424" s="40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</row>
    <row r="425" spans="1:55" ht="12.75">
      <c r="A425" s="31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40"/>
      <c r="AI425" s="40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</row>
    <row r="426" spans="1:55" ht="12.75">
      <c r="A426" s="31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40"/>
      <c r="AI426" s="40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</row>
    <row r="427" spans="1:55" ht="12.75">
      <c r="A427" s="31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40"/>
      <c r="AI427" s="40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</row>
    <row r="428" spans="1:55" ht="12.75">
      <c r="A428" s="31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40"/>
      <c r="AI428" s="40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</row>
    <row r="429" spans="1:55" ht="12.75">
      <c r="A429" s="31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40"/>
      <c r="AI429" s="40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</row>
    <row r="430" spans="1:55" ht="12.75">
      <c r="A430" s="31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40"/>
      <c r="AI430" s="40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</row>
    <row r="431" spans="1:55" ht="12.75">
      <c r="A431" s="31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40"/>
      <c r="AI431" s="40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</row>
    <row r="432" spans="1:55" ht="12.75">
      <c r="A432" s="31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40"/>
      <c r="AI432" s="40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</row>
    <row r="433" spans="1:55" ht="12.75">
      <c r="A433" s="31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40"/>
      <c r="AI433" s="40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</row>
    <row r="434" spans="1:55" ht="12.75">
      <c r="A434" s="31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40"/>
      <c r="AI434" s="40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</row>
    <row r="435" spans="1:55" ht="12.75">
      <c r="A435" s="31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40"/>
      <c r="AI435" s="40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</row>
    <row r="436" spans="1:55" ht="12.75">
      <c r="A436" s="31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40"/>
      <c r="AI436" s="40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</row>
    <row r="437" spans="1:55" ht="12.75">
      <c r="A437" s="31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40"/>
      <c r="AI437" s="40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</row>
    <row r="438" spans="1:55" ht="12.75">
      <c r="A438" s="31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40"/>
      <c r="AI438" s="40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</row>
    <row r="439" spans="1:55" ht="12.75">
      <c r="A439" s="31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40"/>
      <c r="AI439" s="40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</row>
    <row r="440" spans="1:55" ht="12.75">
      <c r="A440" s="31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40"/>
      <c r="AI440" s="40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</row>
    <row r="441" spans="1:55" ht="12.75">
      <c r="A441" s="31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40"/>
      <c r="AI441" s="40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</row>
    <row r="442" spans="1:55" ht="12.75">
      <c r="A442" s="31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40"/>
      <c r="AI442" s="40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</row>
    <row r="443" spans="1:55" ht="12.75">
      <c r="A443" s="31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40"/>
      <c r="AI443" s="40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</row>
    <row r="444" spans="1:55" ht="12.75">
      <c r="A444" s="31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40"/>
      <c r="AI444" s="40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</row>
    <row r="445" spans="1:55" ht="12.75">
      <c r="A445" s="31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40"/>
      <c r="AI445" s="40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</row>
    <row r="446" spans="1:55" ht="12.75">
      <c r="A446" s="31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40"/>
      <c r="AI446" s="40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</row>
    <row r="447" spans="1:55" ht="12.75">
      <c r="A447" s="31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40"/>
      <c r="AI447" s="40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</row>
    <row r="448" spans="1:55" ht="12.75">
      <c r="A448" s="31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40"/>
      <c r="AI448" s="40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</row>
    <row r="449" spans="1:55" ht="12.75">
      <c r="A449" s="31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40"/>
      <c r="AI449" s="40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</row>
    <row r="450" spans="1:55" ht="12.75">
      <c r="A450" s="31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40"/>
      <c r="AI450" s="40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</row>
    <row r="451" spans="1:55" ht="12.75">
      <c r="A451" s="31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40"/>
      <c r="AI451" s="40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</row>
    <row r="452" spans="1:55" ht="12.75">
      <c r="A452" s="31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40"/>
      <c r="AI452" s="40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</row>
    <row r="453" spans="1:55" ht="12.75">
      <c r="A453" s="31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40"/>
      <c r="AI453" s="40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</row>
    <row r="454" spans="1:55" ht="12.75">
      <c r="A454" s="31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40"/>
      <c r="AI454" s="40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</row>
    <row r="455" spans="1:55" ht="12.75">
      <c r="A455" s="31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40"/>
      <c r="AI455" s="40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</row>
    <row r="456" spans="1:55" ht="12.75">
      <c r="A456" s="31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40"/>
      <c r="AI456" s="40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</row>
    <row r="457" spans="1:55" ht="12.75">
      <c r="A457" s="31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40"/>
      <c r="AI457" s="40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</row>
    <row r="458" spans="1:55" ht="12.75">
      <c r="A458" s="31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40"/>
      <c r="AI458" s="40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</row>
    <row r="459" spans="1:55" ht="12.75">
      <c r="A459" s="31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40"/>
      <c r="AI459" s="40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</row>
    <row r="460" spans="1:55" ht="12.75">
      <c r="A460" s="31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40"/>
      <c r="AI460" s="40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</row>
    <row r="461" spans="1:55" ht="12.75">
      <c r="A461" s="31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40"/>
      <c r="AI461" s="40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</row>
    <row r="462" spans="1:55" ht="12.75">
      <c r="A462" s="31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40"/>
      <c r="AI462" s="40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</row>
    <row r="463" spans="1:55" ht="12.75">
      <c r="A463" s="31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40"/>
      <c r="AI463" s="40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</row>
    <row r="464" spans="1:55" ht="12.75">
      <c r="A464" s="31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40"/>
      <c r="AI464" s="40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</row>
    <row r="465" spans="1:55" ht="12.75">
      <c r="A465" s="31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40"/>
      <c r="AI465" s="40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</row>
    <row r="466" spans="1:55" ht="12.75">
      <c r="A466" s="31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40"/>
      <c r="AI466" s="40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</row>
    <row r="467" spans="1:55" ht="12.75">
      <c r="A467" s="31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40"/>
      <c r="AI467" s="40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</row>
    <row r="468" spans="1:55" ht="12.75">
      <c r="A468" s="31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40"/>
      <c r="AI468" s="40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</row>
    <row r="469" spans="1:55" ht="12.75">
      <c r="A469" s="31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40"/>
      <c r="AI469" s="40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</row>
    <row r="470" spans="1:55" ht="12.75">
      <c r="A470" s="31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40"/>
      <c r="AI470" s="40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</row>
    <row r="471" spans="1:55" ht="12.75">
      <c r="A471" s="31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40"/>
      <c r="AI471" s="40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</row>
    <row r="472" spans="1:55" ht="12.75">
      <c r="A472" s="31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40"/>
      <c r="AI472" s="40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</row>
    <row r="473" spans="1:55" ht="12.75">
      <c r="A473" s="31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40"/>
      <c r="AI473" s="40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</row>
    <row r="474" spans="1:55" ht="12.75">
      <c r="A474" s="31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40"/>
      <c r="AI474" s="40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</row>
    <row r="475" spans="1:55" ht="12.75">
      <c r="A475" s="31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40"/>
      <c r="AI475" s="40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</row>
    <row r="476" spans="1:55" ht="12.75">
      <c r="A476" s="31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40"/>
      <c r="AI476" s="40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</row>
    <row r="477" spans="1:55" ht="12.75">
      <c r="A477" s="31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40"/>
      <c r="AI477" s="40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</row>
    <row r="478" spans="1:55" ht="12.75">
      <c r="A478" s="31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40"/>
      <c r="AI478" s="40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</row>
    <row r="479" spans="1:55" ht="12.75">
      <c r="A479" s="31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40"/>
      <c r="AI479" s="40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</row>
    <row r="480" spans="1:55" ht="12.75">
      <c r="A480" s="31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40"/>
      <c r="AI480" s="40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</row>
    <row r="481" spans="1:55" ht="12.75">
      <c r="A481" s="31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40"/>
      <c r="AI481" s="40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</row>
    <row r="482" spans="1:55" ht="12.75">
      <c r="A482" s="31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40"/>
      <c r="AI482" s="40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</row>
    <row r="483" spans="1:55" ht="12.75">
      <c r="A483" s="31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40"/>
      <c r="AI483" s="40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</row>
    <row r="484" spans="1:55" ht="12.75">
      <c r="A484" s="31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40"/>
      <c r="AI484" s="40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</row>
    <row r="485" spans="1:55" ht="12.75">
      <c r="A485" s="31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40"/>
      <c r="AI485" s="40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</row>
    <row r="486" spans="1:55" ht="12.75">
      <c r="A486" s="31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40"/>
      <c r="AI486" s="40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</row>
    <row r="487" spans="1:55" ht="12.75">
      <c r="A487" s="31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40"/>
      <c r="AI487" s="40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</row>
    <row r="488" spans="1:55" ht="12.75">
      <c r="A488" s="31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40"/>
      <c r="AI488" s="40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</row>
    <row r="489" spans="1:55" ht="12.75">
      <c r="A489" s="31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40"/>
      <c r="AI489" s="40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</row>
    <row r="490" spans="1:55" ht="12.75">
      <c r="A490" s="31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40"/>
      <c r="AI490" s="40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</row>
    <row r="491" spans="1:55" ht="12.75">
      <c r="A491" s="31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40"/>
      <c r="AI491" s="40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</row>
    <row r="492" spans="1:55" ht="12.75">
      <c r="A492" s="31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40"/>
      <c r="AI492" s="40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</row>
    <row r="493" spans="1:55" ht="12.75">
      <c r="A493" s="31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40"/>
      <c r="AI493" s="40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</row>
    <row r="494" spans="1:55" ht="12.75">
      <c r="A494" s="31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40"/>
      <c r="AI494" s="40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</row>
    <row r="495" spans="1:55" ht="12.75">
      <c r="A495" s="31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40"/>
      <c r="AI495" s="40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</row>
    <row r="496" spans="1:55" ht="12.75">
      <c r="A496" s="31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40"/>
      <c r="AI496" s="40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</row>
    <row r="497" spans="1:55" ht="12.75">
      <c r="A497" s="31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40"/>
      <c r="AI497" s="40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</row>
    <row r="498" spans="1:55" ht="12.75">
      <c r="A498" s="31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40"/>
      <c r="AI498" s="40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</row>
    <row r="499" spans="1:55" ht="12.75">
      <c r="A499" s="31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40"/>
      <c r="AI499" s="40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</row>
    <row r="500" spans="1:55" ht="12.75">
      <c r="A500" s="31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40"/>
      <c r="AI500" s="40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</row>
    <row r="501" spans="1:55" ht="12.75">
      <c r="A501" s="31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40"/>
      <c r="AI501" s="40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</row>
    <row r="502" spans="1:55" ht="12.75">
      <c r="A502" s="31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40"/>
      <c r="AI502" s="40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</row>
    <row r="503" spans="1:55" ht="12.75">
      <c r="A503" s="31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40"/>
      <c r="AI503" s="40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</row>
    <row r="504" spans="1:55" ht="12.75">
      <c r="A504" s="31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40"/>
      <c r="AI504" s="40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</row>
    <row r="505" spans="1:55" ht="12.75">
      <c r="A505" s="31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40"/>
      <c r="AI505" s="40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</row>
    <row r="506" spans="1:55" ht="12.75">
      <c r="A506" s="31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40"/>
      <c r="AI506" s="40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</row>
    <row r="507" spans="1:55" ht="12.75">
      <c r="A507" s="31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40"/>
      <c r="AI507" s="40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</row>
    <row r="508" spans="1:55" ht="12.75">
      <c r="A508" s="31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40"/>
      <c r="AI508" s="40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</row>
    <row r="509" spans="1:55" ht="12.75">
      <c r="A509" s="31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40"/>
      <c r="AI509" s="40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</row>
    <row r="510" spans="1:55" ht="12.75">
      <c r="A510" s="31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40"/>
      <c r="AI510" s="40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</row>
    <row r="511" spans="1:55" ht="12.75">
      <c r="A511" s="31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40"/>
      <c r="AI511" s="40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</row>
    <row r="512" spans="1:55" ht="12.75">
      <c r="A512" s="31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40"/>
      <c r="AI512" s="40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</row>
    <row r="513" spans="1:55" ht="12.75">
      <c r="A513" s="31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40"/>
      <c r="AI513" s="40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</row>
    <row r="514" spans="1:55" ht="12.75">
      <c r="A514" s="31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40"/>
      <c r="AI514" s="40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</row>
    <row r="515" spans="1:55" ht="12.75">
      <c r="A515" s="31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40"/>
      <c r="AI515" s="40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</row>
    <row r="516" spans="1:55" ht="12.75">
      <c r="A516" s="31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40"/>
      <c r="AI516" s="40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</row>
    <row r="517" spans="1:55" ht="12.75">
      <c r="A517" s="31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40"/>
      <c r="AI517" s="40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</row>
    <row r="518" spans="1:55" ht="12.75">
      <c r="A518" s="31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40"/>
      <c r="AI518" s="40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</row>
    <row r="519" spans="1:55" ht="12.75">
      <c r="A519" s="31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40"/>
      <c r="AI519" s="40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</row>
    <row r="520" spans="1:55" ht="12.75">
      <c r="A520" s="31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40"/>
      <c r="AI520" s="40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</row>
    <row r="521" spans="1:55" ht="12.75">
      <c r="A521" s="31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40"/>
      <c r="AI521" s="40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</row>
    <row r="522" spans="1:55" ht="12.75">
      <c r="A522" s="31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40"/>
      <c r="AI522" s="40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</row>
    <row r="523" spans="1:55" ht="12.75">
      <c r="A523" s="31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40"/>
      <c r="AI523" s="40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</row>
    <row r="524" spans="1:55" ht="12.75">
      <c r="A524" s="31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40"/>
      <c r="AI524" s="40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</row>
    <row r="525" spans="1:55" ht="12.75">
      <c r="A525" s="31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40"/>
      <c r="AI525" s="40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</row>
    <row r="526" spans="1:55" ht="12.75">
      <c r="A526" s="31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40"/>
      <c r="AI526" s="40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</row>
    <row r="527" spans="1:55" ht="12.75">
      <c r="A527" s="31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40"/>
      <c r="AI527" s="40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</row>
    <row r="528" spans="1:55" ht="12.75">
      <c r="A528" s="31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40"/>
      <c r="AI528" s="40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</row>
    <row r="529" spans="1:55" ht="12.75">
      <c r="A529" s="31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40"/>
      <c r="AI529" s="40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</row>
    <row r="530" spans="1:55" ht="12.75">
      <c r="A530" s="31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40"/>
      <c r="AI530" s="40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</row>
    <row r="531" spans="1:55" ht="12.75">
      <c r="A531" s="31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40"/>
      <c r="AI531" s="40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</row>
    <row r="532" spans="1:55" ht="12.75">
      <c r="A532" s="31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40"/>
      <c r="AI532" s="40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</row>
    <row r="533" spans="1:55" ht="12.75">
      <c r="A533" s="31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40"/>
      <c r="AI533" s="40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</row>
    <row r="534" spans="1:55" ht="12.75">
      <c r="A534" s="31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40"/>
      <c r="AI534" s="40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</row>
    <row r="535" spans="1:55" ht="12.75">
      <c r="A535" s="31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40"/>
      <c r="AI535" s="40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</row>
    <row r="536" spans="1:55" ht="12.75">
      <c r="A536" s="31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40"/>
      <c r="AI536" s="40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</row>
    <row r="537" spans="1:55" ht="12.75">
      <c r="A537" s="31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40"/>
      <c r="AI537" s="40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</row>
    <row r="538" spans="1:55" ht="12.75">
      <c r="A538" s="31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40"/>
      <c r="AI538" s="40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</row>
    <row r="539" spans="1:55" ht="12.75">
      <c r="A539" s="31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40"/>
      <c r="AI539" s="40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</row>
    <row r="540" spans="1:55" ht="12.75">
      <c r="A540" s="31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40"/>
      <c r="AI540" s="40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</row>
    <row r="541" spans="1:55" ht="12.75">
      <c r="A541" s="31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40"/>
      <c r="AI541" s="40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</row>
    <row r="542" spans="1:55" ht="12.75">
      <c r="A542" s="31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40"/>
      <c r="AI542" s="40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</row>
    <row r="543" spans="1:55" ht="12.75">
      <c r="A543" s="31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40"/>
      <c r="AI543" s="40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</row>
    <row r="544" spans="1:55" ht="12.75">
      <c r="A544" s="31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40"/>
      <c r="AI544" s="40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</row>
    <row r="545" spans="1:55" ht="12.75">
      <c r="A545" s="31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40"/>
      <c r="AI545" s="40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</row>
    <row r="546" spans="1:55" ht="12.75">
      <c r="A546" s="31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40"/>
      <c r="AI546" s="40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</row>
    <row r="547" spans="1:55" ht="12.75">
      <c r="A547" s="31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40"/>
      <c r="AI547" s="40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</row>
    <row r="548" spans="1:55" ht="12.75">
      <c r="A548" s="31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40"/>
      <c r="AI548" s="40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</row>
    <row r="549" spans="1:55" ht="12.75">
      <c r="A549" s="31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40"/>
      <c r="AI549" s="40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</row>
    <row r="550" spans="1:55" ht="12.75">
      <c r="A550" s="31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40"/>
      <c r="AI550" s="40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</row>
    <row r="551" spans="1:55" ht="12.75">
      <c r="A551" s="31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40"/>
      <c r="AI551" s="40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</row>
    <row r="552" spans="1:55" ht="12.75">
      <c r="A552" s="31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40"/>
      <c r="AI552" s="40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</row>
    <row r="553" spans="1:55" ht="12.75">
      <c r="A553" s="31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40"/>
      <c r="AI553" s="40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</row>
    <row r="554" spans="1:55" ht="12.75">
      <c r="A554" s="31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40"/>
      <c r="AI554" s="40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</row>
    <row r="555" spans="1:55" ht="12.75">
      <c r="A555" s="31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40"/>
      <c r="AI555" s="40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</row>
    <row r="556" spans="1:55" ht="12.75">
      <c r="A556" s="31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40"/>
      <c r="AI556" s="40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</row>
    <row r="557" spans="1:55" ht="12.75">
      <c r="A557" s="31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40"/>
      <c r="AI557" s="40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</row>
    <row r="558" spans="1:55" ht="12.75">
      <c r="A558" s="31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40"/>
      <c r="AI558" s="40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</row>
    <row r="559" spans="1:55" ht="12.75">
      <c r="A559" s="31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40"/>
      <c r="AI559" s="40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</row>
    <row r="560" spans="1:55" ht="12.75">
      <c r="A560" s="31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40"/>
      <c r="AI560" s="40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</row>
    <row r="561" spans="1:55" ht="12.75">
      <c r="A561" s="31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40"/>
      <c r="AI561" s="40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</row>
    <row r="562" spans="1:55" ht="12.75">
      <c r="A562" s="31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40"/>
      <c r="AI562" s="40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</row>
    <row r="563" spans="1:55" ht="12.75">
      <c r="A563" s="31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40"/>
      <c r="AI563" s="40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</row>
    <row r="564" spans="1:55" ht="12.75">
      <c r="A564" s="31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40"/>
      <c r="AI564" s="40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</row>
    <row r="565" spans="1:55" ht="12.75">
      <c r="A565" s="31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40"/>
      <c r="AI565" s="40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</row>
    <row r="566" spans="1:55" ht="12.75">
      <c r="A566" s="31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40"/>
      <c r="AI566" s="40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</row>
    <row r="567" spans="1:55" ht="12.75">
      <c r="A567" s="31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40"/>
      <c r="AI567" s="40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</row>
    <row r="568" spans="1:55" ht="12.75">
      <c r="A568" s="31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40"/>
      <c r="AI568" s="40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</row>
    <row r="569" spans="1:55" ht="12.75">
      <c r="A569" s="31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40"/>
      <c r="AI569" s="40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</row>
    <row r="570" spans="1:55" ht="12.75">
      <c r="A570" s="31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40"/>
      <c r="AI570" s="40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</row>
    <row r="571" spans="1:55" ht="12.75">
      <c r="A571" s="31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40"/>
      <c r="AI571" s="40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</row>
    <row r="572" spans="1:55" ht="12.75">
      <c r="A572" s="31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40"/>
      <c r="AI572" s="40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</row>
    <row r="573" spans="1:55" ht="12.75">
      <c r="A573" s="31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40"/>
      <c r="AI573" s="40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</row>
    <row r="574" spans="1:55" ht="12.75">
      <c r="A574" s="31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40"/>
      <c r="AI574" s="40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</row>
    <row r="575" spans="1:55" ht="12.75">
      <c r="A575" s="31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40"/>
      <c r="AI575" s="40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</row>
    <row r="576" spans="1:55" ht="12.75">
      <c r="A576" s="31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40"/>
      <c r="AI576" s="40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</row>
    <row r="577" spans="1:55" ht="12.75">
      <c r="A577" s="31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40"/>
      <c r="AI577" s="40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</row>
    <row r="578" spans="1:55" ht="12.75">
      <c r="A578" s="31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40"/>
      <c r="AI578" s="40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</row>
    <row r="579" spans="1:55" ht="12.75">
      <c r="A579" s="31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40"/>
      <c r="AI579" s="40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</row>
    <row r="580" spans="1:55" ht="12.75">
      <c r="A580" s="31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40"/>
      <c r="AI580" s="40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</row>
    <row r="581" spans="1:55" ht="12.75">
      <c r="A581" s="31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40"/>
      <c r="AI581" s="40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</row>
    <row r="582" spans="1:55" ht="12.75">
      <c r="A582" s="31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40"/>
      <c r="AI582" s="40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</row>
    <row r="583" spans="1:55" ht="12.75">
      <c r="A583" s="31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40"/>
      <c r="AI583" s="40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</row>
    <row r="584" spans="1:55" ht="12.75">
      <c r="A584" s="31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40"/>
      <c r="AI584" s="40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</row>
    <row r="585" spans="1:55" ht="12.75">
      <c r="A585" s="31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40"/>
      <c r="AI585" s="40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</row>
    <row r="586" spans="1:55" ht="12.75">
      <c r="A586" s="31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40"/>
      <c r="AI586" s="40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</row>
    <row r="587" spans="1:55" ht="12.75">
      <c r="A587" s="31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40"/>
      <c r="AI587" s="40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</row>
    <row r="588" spans="1:55" ht="12.75">
      <c r="A588" s="31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40"/>
      <c r="AI588" s="40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</row>
    <row r="589" spans="1:55" ht="12.75">
      <c r="A589" s="31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40"/>
      <c r="AI589" s="40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</row>
    <row r="590" spans="1:55" ht="12.75">
      <c r="A590" s="31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40"/>
      <c r="AI590" s="40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</row>
    <row r="591" spans="1:55" ht="12.75">
      <c r="A591" s="31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40"/>
      <c r="AI591" s="40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</row>
    <row r="592" spans="1:55" ht="12.75">
      <c r="A592" s="31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40"/>
      <c r="AI592" s="40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</row>
    <row r="593" spans="1:55" ht="12.75">
      <c r="A593" s="31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40"/>
      <c r="AI593" s="40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</row>
    <row r="594" spans="1:55" ht="12.75">
      <c r="A594" s="31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40"/>
      <c r="AI594" s="40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</row>
    <row r="595" spans="1:55" ht="12.75">
      <c r="A595" s="31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40"/>
      <c r="AI595" s="40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</row>
    <row r="596" spans="1:55" ht="12.75">
      <c r="A596" s="31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40"/>
      <c r="AI596" s="40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</row>
    <row r="597" spans="1:55" ht="12.75">
      <c r="A597" s="31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40"/>
      <c r="AI597" s="40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</row>
    <row r="598" spans="1:55" ht="12.75">
      <c r="A598" s="31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40"/>
      <c r="AI598" s="40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</row>
    <row r="599" spans="1:55" ht="12.75">
      <c r="A599" s="31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40"/>
      <c r="AI599" s="40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</row>
    <row r="600" spans="1:55" ht="12.75">
      <c r="A600" s="31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40"/>
      <c r="AI600" s="40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</row>
    <row r="601" spans="1:55" ht="12.75">
      <c r="A601" s="31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40"/>
      <c r="AI601" s="40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</row>
    <row r="602" spans="1:55" ht="12.75">
      <c r="A602" s="31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40"/>
      <c r="AI602" s="40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</row>
    <row r="603" spans="1:55" ht="12.75">
      <c r="A603" s="31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40"/>
      <c r="AI603" s="40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</row>
    <row r="604" spans="1:55" ht="12.75">
      <c r="A604" s="31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40"/>
      <c r="AI604" s="40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</row>
    <row r="605" spans="1:55" ht="12.75">
      <c r="A605" s="31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40"/>
      <c r="AI605" s="40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</row>
    <row r="606" spans="1:55" ht="12.75">
      <c r="A606" s="31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40"/>
      <c r="AI606" s="40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</row>
    <row r="607" spans="1:55" ht="12.75">
      <c r="A607" s="31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40"/>
      <c r="AI607" s="40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</row>
    <row r="608" spans="1:55" ht="12.75">
      <c r="A608" s="31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40"/>
      <c r="AI608" s="40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</row>
    <row r="609" spans="1:55" ht="12.75">
      <c r="A609" s="31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40"/>
      <c r="AI609" s="40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</row>
    <row r="610" spans="1:55" ht="12.75">
      <c r="A610" s="31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40"/>
      <c r="AI610" s="40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</row>
    <row r="611" spans="1:55" ht="12.75">
      <c r="A611" s="31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40"/>
      <c r="AI611" s="40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</row>
    <row r="612" spans="1:55" ht="12.75">
      <c r="A612" s="31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40"/>
      <c r="AI612" s="40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</row>
    <row r="613" spans="1:55" ht="12.75">
      <c r="A613" s="31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40"/>
      <c r="AI613" s="40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</row>
    <row r="614" spans="1:55" ht="12.75">
      <c r="A614" s="31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40"/>
      <c r="AI614" s="40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</row>
    <row r="615" spans="1:55" ht="12.75">
      <c r="A615" s="31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40"/>
      <c r="AI615" s="40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</row>
    <row r="616" spans="1:55" ht="12.75">
      <c r="A616" s="31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40"/>
      <c r="AI616" s="40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</row>
    <row r="617" spans="1:55" ht="12.75">
      <c r="A617" s="31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40"/>
      <c r="AI617" s="40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</row>
    <row r="618" spans="1:55" ht="12.75">
      <c r="A618" s="31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40"/>
      <c r="AI618" s="40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</row>
    <row r="619" spans="1:55" ht="12.75">
      <c r="A619" s="31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40"/>
      <c r="AI619" s="40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</row>
    <row r="620" spans="1:55" ht="12.75">
      <c r="A620" s="31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40"/>
      <c r="AI620" s="40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</row>
    <row r="621" spans="1:55" ht="12.75">
      <c r="A621" s="31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40"/>
      <c r="AI621" s="40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</row>
    <row r="622" spans="1:55" ht="12.75">
      <c r="A622" s="31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40"/>
      <c r="AI622" s="40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</row>
    <row r="623" spans="1:55" ht="12.75">
      <c r="A623" s="31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40"/>
      <c r="AI623" s="40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</row>
    <row r="624" spans="1:55" ht="12.75">
      <c r="A624" s="31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40"/>
      <c r="AI624" s="40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</row>
    <row r="625" spans="1:55" ht="12.75">
      <c r="A625" s="31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40"/>
      <c r="AI625" s="40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</row>
    <row r="626" spans="1:55" ht="12.75">
      <c r="A626" s="31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40"/>
      <c r="AI626" s="40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</row>
    <row r="627" spans="1:55" ht="12.75">
      <c r="A627" s="31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40"/>
      <c r="AI627" s="40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</row>
    <row r="628" spans="1:55" ht="12.75">
      <c r="A628" s="31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40"/>
      <c r="AI628" s="40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</row>
    <row r="629" spans="1:55" ht="12.75">
      <c r="A629" s="31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40"/>
      <c r="AI629" s="40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</row>
    <row r="630" spans="1:55" ht="12.75">
      <c r="A630" s="31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40"/>
      <c r="AI630" s="40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</row>
    <row r="631" spans="1:55" ht="12.75">
      <c r="A631" s="31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40"/>
      <c r="AI631" s="40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</row>
    <row r="632" spans="1:55" ht="12.75">
      <c r="A632" s="31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40"/>
      <c r="AI632" s="40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</row>
    <row r="633" spans="1:55" ht="12.75">
      <c r="A633" s="31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40"/>
      <c r="AI633" s="40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</row>
    <row r="634" spans="1:55" ht="12.75">
      <c r="A634" s="31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40"/>
      <c r="AI634" s="40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</row>
    <row r="635" spans="1:55" ht="12.75">
      <c r="A635" s="31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40"/>
      <c r="AI635" s="40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</row>
    <row r="636" spans="1:55" ht="12.75">
      <c r="A636" s="31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40"/>
      <c r="AI636" s="40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</row>
    <row r="637" spans="1:55" ht="12.75">
      <c r="A637" s="31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40"/>
      <c r="AI637" s="40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</row>
    <row r="638" spans="1:55" ht="12.75">
      <c r="A638" s="31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40"/>
      <c r="AI638" s="40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</row>
    <row r="639" spans="1:55" ht="12.75">
      <c r="A639" s="31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40"/>
      <c r="AI639" s="40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</row>
    <row r="640" spans="1:55" ht="12.75">
      <c r="A640" s="31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40"/>
      <c r="AI640" s="40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</row>
    <row r="641" spans="1:55" ht="12.75">
      <c r="A641" s="31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40"/>
      <c r="AI641" s="40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</row>
    <row r="642" spans="1:55" ht="12.75">
      <c r="A642" s="31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40"/>
      <c r="AI642" s="40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</row>
    <row r="643" spans="1:55" ht="12.75">
      <c r="A643" s="31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40"/>
      <c r="AI643" s="40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</row>
    <row r="644" spans="1:55" ht="12.75">
      <c r="A644" s="31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40"/>
      <c r="AI644" s="40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</row>
    <row r="645" spans="1:55" ht="12.75">
      <c r="A645" s="31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40"/>
      <c r="AI645" s="40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</row>
    <row r="646" spans="1:55" ht="12.75">
      <c r="A646" s="31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40"/>
      <c r="AI646" s="40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</row>
    <row r="647" spans="1:55" ht="12.75">
      <c r="A647" s="31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40"/>
      <c r="AI647" s="40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</row>
    <row r="648" spans="1:55" ht="12.75">
      <c r="A648" s="31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40"/>
      <c r="AI648" s="40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</row>
    <row r="649" spans="1:55" ht="12.75">
      <c r="A649" s="31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40"/>
      <c r="AI649" s="40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</row>
    <row r="650" spans="1:55" ht="12.75">
      <c r="A650" s="31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40"/>
      <c r="AI650" s="40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</row>
    <row r="651" spans="1:55" ht="12.75">
      <c r="A651" s="31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40"/>
      <c r="AI651" s="40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</row>
    <row r="652" spans="1:55" ht="12.75">
      <c r="A652" s="31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40"/>
      <c r="AI652" s="40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</row>
    <row r="653" spans="1:55" ht="12.75">
      <c r="A653" s="31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40"/>
      <c r="AI653" s="40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</row>
    <row r="654" spans="1:55" ht="12.75">
      <c r="A654" s="31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40"/>
      <c r="AI654" s="40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</row>
    <row r="655" spans="1:55" ht="12.75">
      <c r="A655" s="31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40"/>
      <c r="AI655" s="40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</row>
    <row r="656" spans="1:55" ht="12.75">
      <c r="A656" s="31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40"/>
      <c r="AI656" s="40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</row>
    <row r="657" spans="1:55" ht="12.75">
      <c r="A657" s="31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40"/>
      <c r="AI657" s="40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</row>
    <row r="658" spans="1:55" ht="12.75">
      <c r="A658" s="31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40"/>
      <c r="AI658" s="40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</row>
    <row r="659" spans="1:55" ht="12.75">
      <c r="A659" s="31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40"/>
      <c r="AI659" s="40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</row>
    <row r="660" spans="1:55" ht="12.75">
      <c r="A660" s="31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40"/>
      <c r="AI660" s="40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</row>
    <row r="661" spans="1:55" ht="12.75">
      <c r="A661" s="31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40"/>
      <c r="AI661" s="40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</row>
    <row r="662" spans="1:55" ht="12.75">
      <c r="A662" s="31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40"/>
      <c r="AI662" s="40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</row>
    <row r="663" spans="1:55" ht="12.75">
      <c r="A663" s="31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40"/>
      <c r="AI663" s="40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</row>
    <row r="664" spans="1:55" ht="12.75">
      <c r="A664" s="31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40"/>
      <c r="AI664" s="40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</row>
    <row r="665" spans="1:55" ht="12.75">
      <c r="A665" s="31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40"/>
      <c r="AI665" s="40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</row>
    <row r="666" spans="1:55" ht="12.75">
      <c r="A666" s="31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40"/>
      <c r="AI666" s="40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</row>
    <row r="667" spans="1:55" ht="12.75">
      <c r="A667" s="31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40"/>
      <c r="AI667" s="40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</row>
    <row r="668" spans="1:55" ht="12.75">
      <c r="A668" s="31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40"/>
      <c r="AI668" s="40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</row>
    <row r="669" spans="1:55" ht="12.75">
      <c r="A669" s="31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40"/>
      <c r="AI669" s="40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</row>
    <row r="670" spans="1:55" ht="12.75">
      <c r="A670" s="31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40"/>
      <c r="AI670" s="40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</row>
    <row r="671" spans="1:55" ht="12.75">
      <c r="A671" s="31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40"/>
      <c r="AI671" s="40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</row>
    <row r="672" spans="1:55" ht="12.75">
      <c r="A672" s="31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40"/>
      <c r="AI672" s="40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</row>
    <row r="673" spans="1:55" ht="12.75">
      <c r="A673" s="31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40"/>
      <c r="AI673" s="40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</row>
    <row r="674" spans="1:55" ht="12.75">
      <c r="A674" s="31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40"/>
      <c r="AI674" s="40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</row>
    <row r="675" spans="1:55" ht="12.75">
      <c r="A675" s="31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40"/>
      <c r="AI675" s="40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</row>
    <row r="676" spans="1:55" ht="12.75">
      <c r="A676" s="31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40"/>
      <c r="AI676" s="40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</row>
    <row r="677" spans="1:55" ht="12.75">
      <c r="A677" s="31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40"/>
      <c r="AI677" s="40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</row>
    <row r="678" spans="1:55" ht="12.75">
      <c r="A678" s="31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40"/>
      <c r="AI678" s="40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</row>
    <row r="679" spans="1:55" ht="12.75">
      <c r="A679" s="31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40"/>
      <c r="AI679" s="40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</row>
    <row r="680" spans="1:55" ht="12.75">
      <c r="A680" s="31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40"/>
      <c r="AI680" s="40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</row>
    <row r="681" spans="1:55" ht="12.75">
      <c r="A681" s="31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40"/>
      <c r="AI681" s="40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</row>
    <row r="682" spans="1:55" ht="12.75">
      <c r="A682" s="31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40"/>
      <c r="AI682" s="40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</row>
    <row r="683" spans="1:55" ht="12.75">
      <c r="A683" s="31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40"/>
      <c r="AI683" s="40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</row>
    <row r="684" spans="1:55" ht="12.75">
      <c r="A684" s="31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40"/>
      <c r="AI684" s="40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</row>
    <row r="685" spans="1:55" ht="12.75">
      <c r="A685" s="31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40"/>
      <c r="AI685" s="40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</row>
    <row r="686" spans="1:55" ht="12.75">
      <c r="A686" s="31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40"/>
      <c r="AI686" s="40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</row>
    <row r="687" spans="1:55" ht="12.75">
      <c r="A687" s="31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40"/>
      <c r="AI687" s="40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</row>
    <row r="688" spans="1:55" ht="12.75">
      <c r="A688" s="31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40"/>
      <c r="AI688" s="40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</row>
    <row r="689" spans="1:55" ht="12.75">
      <c r="A689" s="31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40"/>
      <c r="AI689" s="40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</row>
    <row r="690" spans="1:55" ht="12.75">
      <c r="A690" s="31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40"/>
      <c r="AI690" s="40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</row>
    <row r="691" spans="1:55" ht="12.75">
      <c r="A691" s="31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40"/>
      <c r="AI691" s="40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</row>
    <row r="692" spans="1:55" ht="12.75">
      <c r="A692" s="31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40"/>
      <c r="AI692" s="40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</row>
    <row r="693" spans="1:55" ht="12.75">
      <c r="A693" s="31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40"/>
      <c r="AI693" s="40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</row>
    <row r="694" spans="1:55" ht="12.75">
      <c r="A694" s="31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40"/>
      <c r="AI694" s="40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</row>
    <row r="695" spans="1:55" ht="12.75">
      <c r="A695" s="31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40"/>
      <c r="AI695" s="40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</row>
    <row r="696" spans="1:55" ht="12.75">
      <c r="A696" s="31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40"/>
      <c r="AI696" s="40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</row>
    <row r="697" spans="1:55" ht="12.75">
      <c r="A697" s="31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40"/>
      <c r="AI697" s="40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</row>
    <row r="698" spans="1:55" ht="12.75">
      <c r="A698" s="31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40"/>
      <c r="AI698" s="40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</row>
    <row r="699" spans="1:55" ht="12.75">
      <c r="A699" s="31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40"/>
      <c r="AI699" s="40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</row>
    <row r="700" spans="1:55" ht="12.75">
      <c r="A700" s="31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40"/>
      <c r="AI700" s="40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</row>
    <row r="701" spans="1:55" ht="12.75">
      <c r="A701" s="31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40"/>
      <c r="AI701" s="40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</row>
    <row r="702" spans="1:55" ht="12.75">
      <c r="A702" s="31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40"/>
      <c r="AI702" s="40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</row>
    <row r="703" spans="1:55" ht="12.75">
      <c r="A703" s="31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40"/>
      <c r="AI703" s="40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</row>
    <row r="704" spans="1:55" ht="12.75">
      <c r="A704" s="31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40"/>
      <c r="AI704" s="40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</row>
    <row r="705" spans="1:55" ht="12.75">
      <c r="A705" s="31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40"/>
      <c r="AI705" s="40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</row>
    <row r="706" spans="1:55" ht="12.75">
      <c r="A706" s="31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40"/>
      <c r="AI706" s="40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</row>
    <row r="707" spans="1:55" ht="12.75">
      <c r="A707" s="31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40"/>
      <c r="AI707" s="40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</row>
    <row r="708" spans="1:55" ht="12.75">
      <c r="A708" s="31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40"/>
      <c r="AI708" s="40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</row>
    <row r="709" spans="1:55" ht="12.75">
      <c r="A709" s="31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40"/>
      <c r="AI709" s="40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</row>
    <row r="710" spans="1:55" ht="12.75">
      <c r="A710" s="31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40"/>
      <c r="AI710" s="40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</row>
    <row r="711" spans="1:55" ht="12.75">
      <c r="A711" s="31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40"/>
      <c r="AI711" s="40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</row>
    <row r="712" spans="1:55" ht="12.75">
      <c r="A712" s="31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40"/>
      <c r="AI712" s="40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</row>
    <row r="713" spans="1:55" ht="12.75">
      <c r="A713" s="31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40"/>
      <c r="AI713" s="40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</row>
    <row r="714" spans="1:55" ht="12.75">
      <c r="A714" s="31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40"/>
      <c r="AI714" s="40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</row>
    <row r="715" spans="1:55" ht="12.75">
      <c r="A715" s="31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40"/>
      <c r="AI715" s="40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</row>
    <row r="716" spans="1:55" ht="12.75">
      <c r="A716" s="31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40"/>
      <c r="AI716" s="40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</row>
    <row r="717" spans="1:55" ht="12.75">
      <c r="A717" s="31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40"/>
      <c r="AI717" s="40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</row>
    <row r="718" spans="1:55" ht="12.75">
      <c r="A718" s="31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40"/>
      <c r="AI718" s="40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</row>
    <row r="719" spans="1:55" ht="12.75">
      <c r="A719" s="31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40"/>
      <c r="AI719" s="40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</row>
    <row r="720" spans="1:55" ht="12.75">
      <c r="A720" s="31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40"/>
      <c r="AI720" s="40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</row>
    <row r="721" spans="1:55" ht="12.75">
      <c r="A721" s="31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40"/>
      <c r="AI721" s="40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</row>
    <row r="722" spans="1:55" ht="12.75">
      <c r="A722" s="31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40"/>
      <c r="AI722" s="40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</row>
    <row r="723" spans="1:55" ht="12.75">
      <c r="A723" s="31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40"/>
      <c r="AI723" s="40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</row>
    <row r="724" spans="1:55" ht="12.75">
      <c r="A724" s="31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40"/>
      <c r="AI724" s="40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</row>
    <row r="725" spans="1:55" ht="12.75">
      <c r="A725" s="31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40"/>
      <c r="AI725" s="40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</row>
    <row r="726" spans="1:55" ht="12.75">
      <c r="A726" s="31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40"/>
      <c r="AI726" s="40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</row>
    <row r="727" spans="1:55" ht="12.75">
      <c r="A727" s="31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40"/>
      <c r="AI727" s="40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</row>
    <row r="728" spans="1:55" ht="12.75">
      <c r="A728" s="31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40"/>
      <c r="AI728" s="40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</row>
    <row r="729" spans="1:55" ht="12.75">
      <c r="A729" s="31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40"/>
      <c r="AI729" s="40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</row>
    <row r="730" spans="1:55" ht="12.75">
      <c r="A730" s="31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40"/>
      <c r="AI730" s="40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</row>
    <row r="731" spans="1:55" ht="12.75">
      <c r="A731" s="31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40"/>
      <c r="AI731" s="40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</row>
    <row r="732" spans="1:55" ht="12.75">
      <c r="A732" s="31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40"/>
      <c r="AI732" s="40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</row>
    <row r="733" spans="1:55" ht="12.75">
      <c r="A733" s="31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40"/>
      <c r="AI733" s="40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</row>
    <row r="734" spans="1:55" ht="12.75">
      <c r="A734" s="31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40"/>
      <c r="AI734" s="40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</row>
    <row r="735" spans="1:55" ht="12.75">
      <c r="A735" s="31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40"/>
      <c r="AI735" s="40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</row>
    <row r="736" spans="1:55" ht="12.75">
      <c r="A736" s="31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40"/>
      <c r="AI736" s="40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</row>
    <row r="737" spans="1:55" ht="12.75">
      <c r="A737" s="31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40"/>
      <c r="AI737" s="40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</row>
    <row r="738" spans="1:55" ht="12.75">
      <c r="A738" s="31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40"/>
      <c r="AI738" s="40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</row>
    <row r="739" spans="1:55" ht="12.75">
      <c r="A739" s="31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40"/>
      <c r="AI739" s="40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</row>
    <row r="740" spans="1:55" ht="12.75">
      <c r="A740" s="31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40"/>
      <c r="AI740" s="40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</row>
    <row r="741" spans="1:55" ht="12.75">
      <c r="A741" s="31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40"/>
      <c r="AI741" s="40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</row>
    <row r="742" spans="1:55" ht="12.75">
      <c r="A742" s="31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40"/>
      <c r="AI742" s="40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</row>
    <row r="743" spans="1:55" ht="12.75">
      <c r="A743" s="31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40"/>
      <c r="AI743" s="40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</row>
    <row r="744" spans="1:55" ht="12.75">
      <c r="A744" s="31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40"/>
      <c r="AI744" s="40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</row>
    <row r="745" spans="1:55" ht="12.75">
      <c r="A745" s="31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40"/>
      <c r="AI745" s="40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</row>
    <row r="746" spans="1:55" ht="12.75">
      <c r="A746" s="31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40"/>
      <c r="AI746" s="40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</row>
    <row r="747" spans="1:55" ht="12.75">
      <c r="A747" s="31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40"/>
      <c r="AI747" s="40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</row>
    <row r="748" spans="1:55" ht="12.75">
      <c r="A748" s="31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40"/>
      <c r="AI748" s="40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</row>
    <row r="749" spans="1:55" ht="12.75">
      <c r="A749" s="31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40"/>
      <c r="AI749" s="40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</row>
    <row r="750" spans="1:55" ht="12.75">
      <c r="A750" s="31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40"/>
      <c r="AI750" s="40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</row>
    <row r="751" spans="1:55" ht="12.75">
      <c r="A751" s="31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40"/>
      <c r="AI751" s="40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</row>
    <row r="752" spans="1:55" ht="12.75">
      <c r="A752" s="31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40"/>
      <c r="AI752" s="40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</row>
    <row r="753" spans="1:55" ht="12.75">
      <c r="A753" s="31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40"/>
      <c r="AI753" s="40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</row>
    <row r="754" spans="1:55" ht="12.75">
      <c r="A754" s="31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40"/>
      <c r="AI754" s="40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</row>
    <row r="755" spans="1:55" ht="12.75">
      <c r="A755" s="31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40"/>
      <c r="AI755" s="40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</row>
    <row r="756" spans="1:55" ht="12.75">
      <c r="A756" s="31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40"/>
      <c r="AI756" s="40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</row>
    <row r="757" spans="1:55" ht="12.75">
      <c r="A757" s="31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40"/>
      <c r="AI757" s="40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</row>
    <row r="758" spans="1:55" ht="12.75">
      <c r="A758" s="31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40"/>
      <c r="AI758" s="40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</row>
    <row r="759" spans="1:55" ht="12.75">
      <c r="A759" s="31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40"/>
      <c r="AI759" s="40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</row>
    <row r="760" spans="1:55" ht="12.75">
      <c r="A760" s="31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40"/>
      <c r="AI760" s="40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</row>
    <row r="761" spans="1:55" ht="12.75">
      <c r="A761" s="31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40"/>
      <c r="AI761" s="40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</row>
    <row r="762" spans="1:55" ht="12.75">
      <c r="A762" s="31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40"/>
      <c r="AI762" s="40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</row>
    <row r="763" spans="1:55" ht="12.75">
      <c r="A763" s="31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40"/>
      <c r="AI763" s="40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</row>
    <row r="764" spans="1:55" ht="12.75">
      <c r="A764" s="31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40"/>
      <c r="AI764" s="40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</row>
    <row r="765" spans="1:55" ht="12.75">
      <c r="A765" s="31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40"/>
      <c r="AI765" s="40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</row>
    <row r="766" spans="1:55" ht="12.75">
      <c r="A766" s="31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40"/>
      <c r="AI766" s="40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</row>
    <row r="767" spans="1:55" ht="12.75">
      <c r="A767" s="31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40"/>
      <c r="AI767" s="40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</row>
    <row r="768" spans="1:55" ht="12.75">
      <c r="A768" s="31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40"/>
      <c r="AI768" s="40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</row>
    <row r="769" spans="1:55" ht="12.75">
      <c r="A769" s="31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40"/>
      <c r="AI769" s="40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</row>
    <row r="770" spans="1:55" ht="12.75">
      <c r="A770" s="31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40"/>
      <c r="AI770" s="40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</row>
    <row r="771" spans="1:55" ht="12.75">
      <c r="A771" s="31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40"/>
      <c r="AI771" s="40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</row>
    <row r="772" spans="1:55" ht="12.75">
      <c r="A772" s="31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40"/>
      <c r="AI772" s="40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</row>
    <row r="773" spans="1:55" ht="12.75">
      <c r="A773" s="31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40"/>
      <c r="AI773" s="40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</row>
    <row r="774" spans="1:55" ht="12.75">
      <c r="A774" s="31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40"/>
      <c r="AI774" s="40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</row>
    <row r="775" spans="1:55" ht="12.75">
      <c r="A775" s="31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40"/>
      <c r="AI775" s="40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</row>
    <row r="776" spans="1:55" ht="12.75">
      <c r="A776" s="31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40"/>
      <c r="AI776" s="40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</row>
    <row r="777" spans="1:55" ht="12.75">
      <c r="A777" s="31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40"/>
      <c r="AI777" s="40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</row>
    <row r="778" spans="1:55" ht="12.75">
      <c r="A778" s="31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40"/>
      <c r="AI778" s="40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</row>
    <row r="779" spans="1:55" ht="12.75">
      <c r="A779" s="31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40"/>
      <c r="AI779" s="40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</row>
    <row r="780" spans="1:55" ht="12.75">
      <c r="A780" s="31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40"/>
      <c r="AI780" s="40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</row>
    <row r="781" spans="1:55" ht="12.75">
      <c r="A781" s="31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40"/>
      <c r="AI781" s="40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</row>
    <row r="782" spans="1:55" ht="12.75">
      <c r="A782" s="31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40"/>
      <c r="AI782" s="40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</row>
    <row r="783" spans="1:55" ht="12.75">
      <c r="A783" s="31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40"/>
      <c r="AI783" s="40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</row>
    <row r="784" spans="1:55" ht="12.75">
      <c r="A784" s="31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40"/>
      <c r="AI784" s="40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</row>
    <row r="785" spans="1:55" ht="12.75">
      <c r="A785" s="31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40"/>
      <c r="AI785" s="40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</row>
    <row r="786" spans="1:55" ht="12.75">
      <c r="A786" s="31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40"/>
      <c r="AI786" s="40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</row>
    <row r="787" spans="1:55" ht="12.75">
      <c r="A787" s="31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40"/>
      <c r="AI787" s="40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</row>
    <row r="788" spans="1:55" ht="12.75">
      <c r="A788" s="31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40"/>
      <c r="AI788" s="40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</row>
    <row r="789" spans="1:55" ht="12.75">
      <c r="A789" s="31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40"/>
      <c r="AI789" s="40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</row>
    <row r="790" spans="1:55" ht="12.75">
      <c r="A790" s="31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40"/>
      <c r="AI790" s="40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</row>
    <row r="791" spans="1:55" ht="12.75">
      <c r="A791" s="31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40"/>
      <c r="AI791" s="40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</row>
    <row r="792" spans="1:55" ht="12.75">
      <c r="A792" s="31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40"/>
      <c r="AI792" s="40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</row>
    <row r="793" spans="1:55" ht="12.75">
      <c r="A793" s="31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40"/>
      <c r="AI793" s="40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</row>
    <row r="794" spans="1:55" ht="12.75">
      <c r="A794" s="31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40"/>
      <c r="AI794" s="40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</row>
    <row r="795" spans="1:55" ht="12.75">
      <c r="A795" s="31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40"/>
      <c r="AI795" s="40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</row>
    <row r="796" spans="1:55" ht="12.75">
      <c r="A796" s="31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40"/>
      <c r="AI796" s="40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</row>
    <row r="797" spans="1:55" ht="12.75">
      <c r="A797" s="31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40"/>
      <c r="AI797" s="40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</row>
    <row r="798" spans="1:55" ht="12.75">
      <c r="A798" s="31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40"/>
      <c r="AI798" s="40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</row>
    <row r="799" spans="1:55" ht="12.75">
      <c r="A799" s="31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40"/>
      <c r="AI799" s="40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</row>
    <row r="800" spans="1:55" ht="12.75">
      <c r="A800" s="31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40"/>
      <c r="AI800" s="40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</row>
    <row r="801" spans="1:55" ht="12.75">
      <c r="A801" s="31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40"/>
      <c r="AI801" s="40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</row>
    <row r="802" spans="1:55" ht="12.75">
      <c r="A802" s="31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40"/>
      <c r="AI802" s="40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</row>
    <row r="803" spans="1:55" ht="12.75">
      <c r="A803" s="31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40"/>
      <c r="AI803" s="40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</row>
    <row r="804" spans="1:55" ht="12.75">
      <c r="A804" s="31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40"/>
      <c r="AI804" s="40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</row>
    <row r="805" spans="1:55" ht="12.75">
      <c r="A805" s="31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40"/>
      <c r="AI805" s="40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</row>
    <row r="806" spans="1:55" ht="12.75">
      <c r="A806" s="31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40"/>
      <c r="AI806" s="40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</row>
    <row r="807" spans="1:55" ht="12.75">
      <c r="A807" s="31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40"/>
      <c r="AI807" s="40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</row>
    <row r="808" spans="1:55" ht="12.75">
      <c r="A808" s="31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40"/>
      <c r="AI808" s="40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</row>
    <row r="809" spans="1:55" ht="12.75">
      <c r="A809" s="31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40"/>
      <c r="AI809" s="40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</row>
    <row r="810" spans="1:55" ht="12.75">
      <c r="A810" s="31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40"/>
      <c r="AI810" s="40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</row>
    <row r="811" spans="1:55" ht="12.75">
      <c r="A811" s="31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40"/>
      <c r="AI811" s="40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</row>
    <row r="812" spans="1:55" ht="12.75">
      <c r="A812" s="31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40"/>
      <c r="AI812" s="40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</row>
    <row r="813" spans="1:55" ht="12.75">
      <c r="A813" s="31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40"/>
      <c r="AI813" s="40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</row>
    <row r="814" spans="1:55" ht="12.75">
      <c r="A814" s="31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40"/>
      <c r="AI814" s="40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</row>
    <row r="815" spans="1:55" ht="12.75">
      <c r="A815" s="31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40"/>
      <c r="AI815" s="40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</row>
    <row r="816" spans="1:55" ht="12.75">
      <c r="A816" s="31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40"/>
      <c r="AI816" s="40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</row>
    <row r="817" spans="1:55" ht="12.75">
      <c r="A817" s="31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40"/>
      <c r="AI817" s="40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</row>
    <row r="818" spans="1:55" ht="12.75">
      <c r="A818" s="31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40"/>
      <c r="AI818" s="40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</row>
    <row r="819" spans="1:55" ht="12.75">
      <c r="A819" s="31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40"/>
      <c r="AI819" s="40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</row>
    <row r="820" spans="1:55" ht="12.75">
      <c r="A820" s="31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40"/>
      <c r="AI820" s="40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</row>
    <row r="821" spans="1:55" ht="12.75">
      <c r="A821" s="31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40"/>
      <c r="AI821" s="40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</row>
    <row r="822" spans="1:55" ht="12.75">
      <c r="A822" s="31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40"/>
      <c r="AI822" s="40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</row>
    <row r="823" spans="1:55" ht="12.75">
      <c r="A823" s="31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40"/>
      <c r="AI823" s="40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</row>
    <row r="824" spans="1:55" ht="12.75">
      <c r="A824" s="31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40"/>
      <c r="AI824" s="40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</row>
    <row r="825" spans="1:55" ht="12.75">
      <c r="A825" s="31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40"/>
      <c r="AI825" s="40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</row>
    <row r="826" spans="1:55" ht="12.75">
      <c r="A826" s="31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40"/>
      <c r="AI826" s="40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</row>
    <row r="827" spans="1:55" ht="12.75">
      <c r="A827" s="31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40"/>
      <c r="AI827" s="40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</row>
    <row r="828" spans="1:55" ht="12.75">
      <c r="A828" s="31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40"/>
      <c r="AI828" s="40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</row>
    <row r="829" spans="1:55" ht="12.75">
      <c r="A829" s="31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40"/>
      <c r="AI829" s="40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</row>
    <row r="830" spans="1:55" ht="12.75">
      <c r="A830" s="31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40"/>
      <c r="AI830" s="40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</row>
    <row r="831" spans="1:55" ht="12.75">
      <c r="A831" s="31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40"/>
      <c r="AI831" s="40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</row>
    <row r="832" spans="1:55" ht="12.75">
      <c r="A832" s="31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40"/>
      <c r="AI832" s="40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</row>
    <row r="833" spans="1:55" ht="12.75">
      <c r="A833" s="31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40"/>
      <c r="AI833" s="40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</row>
    <row r="834" spans="1:55" ht="12.75">
      <c r="A834" s="31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40"/>
      <c r="AI834" s="40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</row>
    <row r="835" spans="1:55" ht="12.75">
      <c r="A835" s="31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40"/>
      <c r="AI835" s="40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</row>
    <row r="836" spans="1:55" ht="12.75">
      <c r="A836" s="31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40"/>
      <c r="AI836" s="40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</row>
    <row r="837" spans="1:55" ht="12.75">
      <c r="A837" s="31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40"/>
      <c r="AI837" s="40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</row>
    <row r="838" spans="1:55" ht="12.75">
      <c r="A838" s="31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40"/>
      <c r="AI838" s="40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</row>
    <row r="839" spans="1:55" ht="12.75">
      <c r="A839" s="31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40"/>
      <c r="AI839" s="40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</row>
    <row r="840" spans="1:55" ht="12.75">
      <c r="A840" s="31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40"/>
      <c r="AI840" s="40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</row>
    <row r="841" spans="1:55" ht="12.75">
      <c r="A841" s="31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40"/>
      <c r="AI841" s="40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</row>
    <row r="842" spans="1:55" ht="12.75">
      <c r="A842" s="31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40"/>
      <c r="AI842" s="40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</row>
    <row r="843" spans="1:55" ht="12.75">
      <c r="A843" s="31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40"/>
      <c r="AI843" s="40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</row>
    <row r="844" spans="1:55" ht="12.75">
      <c r="A844" s="31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40"/>
      <c r="AI844" s="40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</row>
    <row r="845" spans="1:55" ht="12.75">
      <c r="A845" s="31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40"/>
      <c r="AI845" s="40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</row>
    <row r="846" spans="1:55" ht="12.75">
      <c r="A846" s="31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40"/>
      <c r="AI846" s="40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</row>
    <row r="847" spans="1:55" ht="12.75">
      <c r="A847" s="31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40"/>
      <c r="AI847" s="40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</row>
    <row r="848" spans="1:55" ht="12.75">
      <c r="A848" s="31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40"/>
      <c r="AI848" s="40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</row>
    <row r="849" spans="1:55" ht="12.75">
      <c r="A849" s="31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40"/>
      <c r="AI849" s="40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</row>
    <row r="850" spans="1:55" ht="12.75">
      <c r="A850" s="31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40"/>
      <c r="AI850" s="40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</row>
    <row r="851" spans="1:55" ht="12.75">
      <c r="A851" s="31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40"/>
      <c r="AI851" s="40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</row>
    <row r="852" spans="1:55" ht="12.75">
      <c r="A852" s="31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40"/>
      <c r="AI852" s="40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</row>
    <row r="853" spans="1:55" ht="12.75">
      <c r="A853" s="31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40"/>
      <c r="AI853" s="40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</row>
    <row r="854" spans="1:55" ht="12.75">
      <c r="A854" s="31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40"/>
      <c r="AI854" s="40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</row>
    <row r="855" spans="1:55" ht="12.75">
      <c r="A855" s="31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40"/>
      <c r="AI855" s="40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</row>
    <row r="856" spans="1:55" ht="12.75">
      <c r="A856" s="31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40"/>
      <c r="AI856" s="40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</row>
    <row r="857" spans="1:55" ht="12.75">
      <c r="A857" s="31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40"/>
      <c r="AI857" s="40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</row>
    <row r="858" spans="1:55" ht="12.75">
      <c r="A858" s="31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40"/>
      <c r="AI858" s="40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</row>
    <row r="859" spans="1:55" ht="12.75">
      <c r="A859" s="31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40"/>
      <c r="AI859" s="40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</row>
    <row r="860" spans="1:55" ht="12.75">
      <c r="A860" s="31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40"/>
      <c r="AI860" s="40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</row>
    <row r="861" spans="1:55" ht="12.75">
      <c r="A861" s="31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40"/>
      <c r="AI861" s="40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</row>
    <row r="862" spans="1:55" ht="12.75">
      <c r="A862" s="31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40"/>
      <c r="AI862" s="40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</row>
    <row r="863" spans="1:55" ht="12.75">
      <c r="A863" s="31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40"/>
      <c r="AI863" s="40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</row>
    <row r="864" spans="1:55" ht="12.75">
      <c r="A864" s="31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40"/>
      <c r="AI864" s="40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</row>
    <row r="865" spans="1:55" ht="12.75">
      <c r="A865" s="31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40"/>
      <c r="AI865" s="40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</row>
    <row r="866" spans="1:55" ht="12.75">
      <c r="A866" s="31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40"/>
      <c r="AI866" s="40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</row>
    <row r="867" spans="1:55" ht="12.75">
      <c r="A867" s="31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40"/>
      <c r="AI867" s="40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</row>
    <row r="868" spans="1:55" ht="12.75">
      <c r="A868" s="31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40"/>
      <c r="AI868" s="40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</row>
    <row r="869" spans="1:55" ht="12.75">
      <c r="A869" s="31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40"/>
      <c r="AI869" s="40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</row>
    <row r="870" spans="1:55" ht="12.75">
      <c r="A870" s="31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40"/>
      <c r="AI870" s="40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</row>
    <row r="871" spans="1:55" ht="12.75">
      <c r="A871" s="31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40"/>
      <c r="AI871" s="40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</row>
    <row r="872" spans="1:55" ht="12.75">
      <c r="A872" s="31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40"/>
      <c r="AI872" s="40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</row>
    <row r="873" spans="1:55" ht="12.75">
      <c r="A873" s="31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40"/>
      <c r="AI873" s="40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</row>
    <row r="874" spans="1:55" ht="12.75">
      <c r="A874" s="31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40"/>
      <c r="AI874" s="40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</row>
    <row r="875" spans="1:55" ht="12.75">
      <c r="A875" s="31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40"/>
      <c r="AI875" s="40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</row>
    <row r="876" spans="1:55" ht="12.75">
      <c r="A876" s="31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40"/>
      <c r="AI876" s="40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</row>
    <row r="877" spans="1:55" ht="12.75">
      <c r="A877" s="31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40"/>
      <c r="AI877" s="40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</row>
    <row r="878" spans="1:55" ht="12.75">
      <c r="A878" s="31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40"/>
      <c r="AI878" s="40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</row>
    <row r="879" spans="1:55" ht="12.75">
      <c r="A879" s="31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40"/>
      <c r="AI879" s="40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</row>
    <row r="880" spans="1:55" ht="12.75">
      <c r="A880" s="31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40"/>
      <c r="AI880" s="40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</row>
    <row r="881" spans="1:55" ht="12.75">
      <c r="A881" s="31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40"/>
      <c r="AI881" s="40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</row>
    <row r="882" spans="1:55" ht="12.75">
      <c r="A882" s="31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40"/>
      <c r="AI882" s="40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</row>
    <row r="883" spans="1:55" ht="12.75">
      <c r="A883" s="31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40"/>
      <c r="AI883" s="40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</row>
    <row r="884" spans="1:55" ht="12.75">
      <c r="A884" s="31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40"/>
      <c r="AI884" s="40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</row>
    <row r="885" spans="1:55" ht="12.75">
      <c r="A885" s="31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40"/>
      <c r="AI885" s="40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</row>
    <row r="886" spans="1:55" ht="12.75">
      <c r="A886" s="31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40"/>
      <c r="AI886" s="40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</row>
    <row r="887" spans="1:55" ht="12.75">
      <c r="A887" s="31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40"/>
      <c r="AI887" s="40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</row>
    <row r="888" spans="1:55" ht="12.75">
      <c r="A888" s="31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40"/>
      <c r="AI888" s="40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</row>
    <row r="889" spans="1:55" ht="12.75">
      <c r="A889" s="31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40"/>
      <c r="AI889" s="40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</row>
    <row r="890" spans="1:55" ht="12.75">
      <c r="A890" s="31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40"/>
      <c r="AI890" s="40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</row>
    <row r="891" spans="1:55" ht="12.75">
      <c r="A891" s="31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40"/>
      <c r="AI891" s="40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</row>
    <row r="892" spans="1:55" ht="12.75">
      <c r="A892" s="31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40"/>
      <c r="AI892" s="40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</row>
    <row r="893" spans="1:55" ht="12.75">
      <c r="A893" s="31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40"/>
      <c r="AI893" s="40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</row>
    <row r="894" spans="1:55" ht="12.75">
      <c r="A894" s="31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40"/>
      <c r="AI894" s="40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</row>
    <row r="895" spans="1:55" ht="12.75">
      <c r="A895" s="31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40"/>
      <c r="AI895" s="40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</row>
    <row r="896" spans="1:55" ht="12.75">
      <c r="A896" s="31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40"/>
      <c r="AI896" s="40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</row>
    <row r="897" spans="1:55" ht="12.75">
      <c r="A897" s="31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40"/>
      <c r="AI897" s="40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</row>
    <row r="898" spans="1:55" ht="12.75">
      <c r="A898" s="31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40"/>
      <c r="AI898" s="40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</row>
    <row r="899" spans="1:55" ht="12.75">
      <c r="A899" s="31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40"/>
      <c r="AI899" s="40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</row>
    <row r="900" spans="1:55" ht="12.75">
      <c r="A900" s="31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40"/>
      <c r="AI900" s="40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</row>
    <row r="901" spans="1:55" ht="12.75">
      <c r="A901" s="31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40"/>
      <c r="AI901" s="40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</row>
    <row r="902" spans="1:55" ht="12.75">
      <c r="A902" s="31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40"/>
      <c r="AI902" s="40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</row>
    <row r="903" spans="1:55" ht="12.75">
      <c r="A903" s="31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40"/>
      <c r="AI903" s="40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</row>
    <row r="904" spans="1:55" ht="12.75">
      <c r="A904" s="31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40"/>
      <c r="AI904" s="40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</row>
    <row r="905" spans="1:55" ht="12.75">
      <c r="A905" s="31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40"/>
      <c r="AI905" s="40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</row>
    <row r="906" spans="1:55" ht="12.75">
      <c r="A906" s="31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40"/>
      <c r="AI906" s="40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</row>
    <row r="907" spans="1:55" ht="12.75">
      <c r="A907" s="31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40"/>
      <c r="AI907" s="40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</row>
    <row r="908" spans="1:55" ht="12.75">
      <c r="A908" s="31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40"/>
      <c r="AI908" s="40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</row>
    <row r="909" spans="1:55" ht="12.75">
      <c r="A909" s="31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40"/>
      <c r="AI909" s="40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</row>
    <row r="910" spans="1:55" ht="12.75">
      <c r="A910" s="31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40"/>
      <c r="AI910" s="40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</row>
    <row r="911" spans="1:55" ht="12.75">
      <c r="A911" s="31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40"/>
      <c r="AI911" s="40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</row>
    <row r="912" spans="1:55" ht="12.75">
      <c r="A912" s="31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40"/>
      <c r="AI912" s="40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</row>
    <row r="913" spans="1:55" ht="12.75">
      <c r="A913" s="31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40"/>
      <c r="AI913" s="40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</row>
    <row r="914" spans="1:55" ht="12.75">
      <c r="A914" s="31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40"/>
      <c r="AI914" s="40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</row>
    <row r="915" spans="1:55" ht="12.75">
      <c r="A915" s="31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40"/>
      <c r="AI915" s="40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</row>
    <row r="916" spans="1:55" ht="12.75">
      <c r="A916" s="31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40"/>
      <c r="AI916" s="40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</row>
    <row r="917" spans="1:55" ht="12.75">
      <c r="A917" s="31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40"/>
      <c r="AI917" s="40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</row>
    <row r="918" spans="1:55" ht="12.75">
      <c r="A918" s="31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40"/>
      <c r="AI918" s="40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</row>
    <row r="919" spans="1:55" ht="12.75">
      <c r="A919" s="31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40"/>
      <c r="AI919" s="40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</row>
    <row r="920" spans="1:55" ht="12.75">
      <c r="A920" s="31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40"/>
      <c r="AI920" s="40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</row>
    <row r="921" spans="1:55" ht="12.75">
      <c r="A921" s="31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40"/>
      <c r="AI921" s="40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</row>
    <row r="922" spans="1:55" ht="12.75">
      <c r="A922" s="31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40"/>
      <c r="AI922" s="40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</row>
    <row r="923" spans="1:55" ht="12.75">
      <c r="A923" s="31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40"/>
      <c r="AI923" s="40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</row>
    <row r="924" spans="1:55" ht="12.75">
      <c r="A924" s="31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40"/>
      <c r="AI924" s="40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</row>
    <row r="925" spans="1:55" ht="12.75">
      <c r="A925" s="31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40"/>
      <c r="AI925" s="40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</row>
    <row r="926" spans="1:55" ht="12.75">
      <c r="A926" s="31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40"/>
      <c r="AI926" s="40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</row>
    <row r="927" spans="1:55" ht="12.75">
      <c r="A927" s="31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40"/>
      <c r="AI927" s="40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</row>
    <row r="928" spans="1:55" ht="12.75">
      <c r="A928" s="31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40"/>
      <c r="AI928" s="40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</row>
    <row r="929" spans="1:55" ht="12.75">
      <c r="A929" s="31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40"/>
      <c r="AI929" s="40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</row>
    <row r="930" spans="1:55" ht="12.75">
      <c r="A930" s="31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40"/>
      <c r="AI930" s="40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</row>
    <row r="931" spans="1:55" ht="12.75">
      <c r="A931" s="31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40"/>
      <c r="AI931" s="40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</row>
    <row r="932" spans="1:55" ht="12.75">
      <c r="A932" s="31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40"/>
      <c r="AI932" s="40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</row>
    <row r="933" spans="1:55" ht="12.75">
      <c r="A933" s="31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40"/>
      <c r="AI933" s="40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</row>
    <row r="934" spans="1:55" ht="12.75">
      <c r="A934" s="31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40"/>
      <c r="AI934" s="40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</row>
    <row r="935" spans="1:55" ht="12.75">
      <c r="A935" s="31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40"/>
      <c r="AI935" s="40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</row>
    <row r="936" spans="1:55" ht="12.75">
      <c r="A936" s="31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40"/>
      <c r="AI936" s="40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</row>
    <row r="937" spans="1:55" ht="12.75">
      <c r="A937" s="31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40"/>
      <c r="AI937" s="40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</row>
    <row r="938" spans="1:55" ht="12.75">
      <c r="A938" s="31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40"/>
      <c r="AI938" s="40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</row>
    <row r="939" spans="1:55" ht="12.75">
      <c r="A939" s="31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40"/>
      <c r="AI939" s="40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</row>
    <row r="940" spans="1:55" ht="12.75">
      <c r="A940" s="31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40"/>
      <c r="AI940" s="40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</row>
    <row r="941" spans="1:55" ht="12.75">
      <c r="A941" s="31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40"/>
      <c r="AI941" s="40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</row>
    <row r="942" spans="1:55" ht="12.75">
      <c r="A942" s="31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40"/>
      <c r="AI942" s="40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</row>
    <row r="943" spans="1:55" ht="12.75">
      <c r="A943" s="31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40"/>
      <c r="AI943" s="40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</row>
    <row r="944" spans="1:55" ht="12.75">
      <c r="A944" s="31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40"/>
      <c r="AI944" s="40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</row>
    <row r="945" spans="1:55" ht="12.75">
      <c r="A945" s="31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40"/>
      <c r="AI945" s="40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</row>
    <row r="946" spans="1:55" ht="12.75">
      <c r="A946" s="31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40"/>
      <c r="AI946" s="40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</row>
    <row r="947" spans="1:55" ht="12.75">
      <c r="A947" s="31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40"/>
      <c r="AI947" s="40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</row>
    <row r="948" spans="1:55" ht="12.75">
      <c r="A948" s="31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40"/>
      <c r="AI948" s="40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</row>
    <row r="949" spans="1:55" ht="12.75">
      <c r="A949" s="31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40"/>
      <c r="AI949" s="40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</row>
    <row r="950" spans="1:55" ht="12.75">
      <c r="A950" s="31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40"/>
      <c r="AI950" s="40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</row>
    <row r="951" spans="1:55" ht="12.75">
      <c r="A951" s="31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40"/>
      <c r="AI951" s="40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</row>
    <row r="952" spans="1:55" ht="12.75">
      <c r="A952" s="31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40"/>
      <c r="AI952" s="40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</row>
    <row r="953" spans="1:55" ht="12.75">
      <c r="A953" s="31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40"/>
      <c r="AI953" s="40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</row>
    <row r="954" spans="1:55" ht="12.75">
      <c r="A954" s="31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40"/>
      <c r="AI954" s="40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</row>
    <row r="955" spans="1:55" ht="12.75">
      <c r="A955" s="31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40"/>
      <c r="AI955" s="40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</row>
    <row r="956" spans="1:55" ht="12.75">
      <c r="A956" s="31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40"/>
      <c r="AI956" s="40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</row>
    <row r="957" spans="1:55" ht="12.75">
      <c r="A957" s="31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40"/>
      <c r="AI957" s="40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</row>
    <row r="958" spans="1:55" ht="12.75">
      <c r="A958" s="31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40"/>
      <c r="AI958" s="40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</row>
    <row r="959" spans="1:55" ht="12.75">
      <c r="A959" s="31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40"/>
      <c r="AI959" s="40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</row>
    <row r="960" spans="1:55" ht="12.75">
      <c r="A960" s="31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40"/>
      <c r="AI960" s="40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</row>
    <row r="961" spans="1:55" ht="12.75">
      <c r="A961" s="31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40"/>
      <c r="AI961" s="40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</row>
    <row r="962" spans="1:55" ht="12.75">
      <c r="A962" s="31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40"/>
      <c r="AI962" s="40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</row>
    <row r="963" spans="1:55" ht="12.75">
      <c r="A963" s="31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40"/>
      <c r="AI963" s="40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</row>
    <row r="964" spans="1:55" ht="12.75">
      <c r="A964" s="31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40"/>
      <c r="AI964" s="40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</row>
    <row r="965" spans="1:55" ht="12.75">
      <c r="A965" s="31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40"/>
      <c r="AI965" s="40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</row>
    <row r="966" spans="1:55" ht="12.75">
      <c r="A966" s="31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40"/>
      <c r="AI966" s="40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</row>
    <row r="967" spans="1:55" ht="12.75">
      <c r="A967" s="31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40"/>
      <c r="AI967" s="40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</row>
    <row r="968" spans="1:55" ht="12.75">
      <c r="A968" s="31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40"/>
      <c r="AI968" s="40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</row>
    <row r="969" spans="1:55" ht="12.75">
      <c r="A969" s="31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40"/>
      <c r="AI969" s="40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</row>
    <row r="970" spans="1:55" ht="12.75">
      <c r="A970" s="31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40"/>
      <c r="AI970" s="40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</row>
    <row r="971" spans="1:55" ht="12.75">
      <c r="A971" s="31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40"/>
      <c r="AI971" s="40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</row>
    <row r="972" spans="1:55" ht="12.75">
      <c r="A972" s="31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40"/>
      <c r="AI972" s="40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</row>
    <row r="973" spans="1:55" ht="12.75">
      <c r="A973" s="31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40"/>
      <c r="AI973" s="40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</row>
    <row r="974" spans="1:55" ht="12.75">
      <c r="A974" s="31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40"/>
      <c r="AI974" s="40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</row>
    <row r="975" spans="1:55" ht="12.75">
      <c r="A975" s="31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40"/>
      <c r="AI975" s="40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</row>
    <row r="976" spans="1:55" ht="12.75">
      <c r="A976" s="31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40"/>
      <c r="AI976" s="40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</row>
    <row r="977" spans="1:55" ht="12.75">
      <c r="A977" s="31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40"/>
      <c r="AI977" s="40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</row>
    <row r="978" spans="1:55" ht="12.75">
      <c r="A978" s="31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40"/>
      <c r="AI978" s="40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</row>
    <row r="979" spans="1:55" ht="12.75">
      <c r="A979" s="31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40"/>
      <c r="AI979" s="40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</row>
    <row r="980" spans="1:55" ht="12.75">
      <c r="A980" s="31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40"/>
      <c r="AI980" s="40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</row>
    <row r="981" spans="1:55" ht="12.75">
      <c r="A981" s="31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40"/>
      <c r="AI981" s="40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</row>
    <row r="982" spans="1:55" ht="12.75">
      <c r="A982" s="31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40"/>
      <c r="AI982" s="40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</row>
    <row r="983" spans="1:55" ht="12.75">
      <c r="A983" s="31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40"/>
      <c r="AI983" s="40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</row>
    <row r="984" spans="1:55" ht="12.75">
      <c r="A984" s="31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40"/>
      <c r="AI984" s="40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</row>
    <row r="985" spans="1:55" ht="12.75">
      <c r="A985" s="31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40"/>
      <c r="AI985" s="40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</row>
    <row r="986" spans="1:55" ht="12.75">
      <c r="A986" s="31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40"/>
      <c r="AI986" s="40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</row>
    <row r="987" spans="1:55" ht="12.75">
      <c r="A987" s="31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40"/>
      <c r="AI987" s="40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</row>
    <row r="988" spans="1:55" ht="12.75">
      <c r="A988" s="31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40"/>
      <c r="AI988" s="40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</row>
    <row r="989" spans="1:55" ht="12.75">
      <c r="A989" s="31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40"/>
      <c r="AI989" s="40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</row>
    <row r="990" spans="1:55" ht="12.75">
      <c r="A990" s="31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40"/>
      <c r="AI990" s="40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</row>
    <row r="991" spans="1:55" ht="12.75">
      <c r="A991" s="31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40"/>
      <c r="AI991" s="40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</row>
    <row r="992" spans="1:55" ht="12.75">
      <c r="A992" s="31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40"/>
      <c r="AI992" s="40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</row>
    <row r="993" spans="1:55" ht="12.75">
      <c r="A993" s="31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40"/>
      <c r="AI993" s="40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</row>
    <row r="994" spans="1:55" ht="12.75">
      <c r="A994" s="31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40"/>
      <c r="AI994" s="40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</row>
    <row r="995" spans="1:55" ht="12.75">
      <c r="A995" s="31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40"/>
      <c r="AI995" s="40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</row>
    <row r="996" spans="1:55" ht="12.75">
      <c r="A996" s="31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40"/>
      <c r="AI996" s="40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</row>
    <row r="997" spans="1:55" ht="12.75">
      <c r="A997" s="31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40"/>
      <c r="AI997" s="40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</row>
    <row r="998" spans="1:55" ht="12.75">
      <c r="A998" s="31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40"/>
      <c r="AI998" s="40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</row>
    <row r="999" spans="1:55" ht="12.75">
      <c r="A999" s="31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40"/>
      <c r="AI999" s="40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</row>
    <row r="1000" spans="1:55" ht="12.75">
      <c r="A1000" s="31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40"/>
      <c r="AI1000" s="40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</row>
    <row r="1001" spans="1:55" ht="12.75">
      <c r="A1001" s="31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40"/>
      <c r="AI1001" s="40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</row>
    <row r="1002" spans="1:55" ht="12.75">
      <c r="A1002" s="31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40"/>
      <c r="AI1002" s="40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  <c r="BC1002" s="33"/>
    </row>
    <row r="1003" spans="1:55" ht="12.75">
      <c r="A1003" s="31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40"/>
      <c r="AI1003" s="40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  <c r="BC1003" s="33"/>
    </row>
    <row r="1004" spans="1:55" ht="12.75">
      <c r="A1004" s="31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40"/>
      <c r="AI1004" s="40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</row>
    <row r="1005" spans="1:55" ht="12.75">
      <c r="A1005" s="31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40"/>
      <c r="AI1005" s="40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  <c r="AZ1005" s="33"/>
      <c r="BA1005" s="33"/>
      <c r="BB1005" s="33"/>
      <c r="BC1005" s="33"/>
    </row>
    <row r="1006" spans="1:55" ht="12.75">
      <c r="A1006" s="31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40"/>
      <c r="AI1006" s="40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</row>
    <row r="1007" spans="1:55" ht="12.75">
      <c r="A1007" s="31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40"/>
      <c r="AI1007" s="40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</row>
    <row r="1008" spans="1:55" ht="12.75">
      <c r="A1008" s="31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40"/>
      <c r="AI1008" s="40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</row>
    <row r="1009" spans="1:55" ht="12.75">
      <c r="A1009" s="31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40"/>
      <c r="AI1009" s="40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</row>
    <row r="1010" spans="1:55" ht="12.75">
      <c r="A1010" s="31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40"/>
      <c r="AI1010" s="40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</row>
    <row r="1011" spans="1:55" ht="12.75">
      <c r="A1011" s="31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40"/>
      <c r="AI1011" s="40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</row>
    <row r="1012" spans="1:55" ht="12.75">
      <c r="A1012" s="31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40"/>
      <c r="AI1012" s="40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</row>
    <row r="1013" spans="1:55" ht="12.75">
      <c r="A1013" s="31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40"/>
      <c r="AI1013" s="40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</row>
    <row r="1014" spans="1:55" ht="12.75">
      <c r="A1014" s="31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40"/>
      <c r="AI1014" s="40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</row>
    <row r="1015" spans="1:55" ht="12.75">
      <c r="A1015" s="31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40"/>
      <c r="AI1015" s="40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</row>
    <row r="1016" spans="1:55" ht="12.75">
      <c r="A1016" s="31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40"/>
      <c r="AI1016" s="40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</row>
    <row r="1017" spans="1:55" ht="12.75">
      <c r="A1017" s="31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40"/>
      <c r="AI1017" s="40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</row>
    <row r="1018" spans="1:55" ht="12.75">
      <c r="A1018" s="31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40"/>
      <c r="AI1018" s="40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</row>
    <row r="1019" spans="1:55" ht="12.75">
      <c r="A1019" s="31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40"/>
      <c r="AI1019" s="40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</row>
    <row r="1020" spans="1:55" ht="12.75">
      <c r="A1020" s="31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40"/>
      <c r="AI1020" s="40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</row>
    <row r="1021" spans="1:55" ht="12.75">
      <c r="A1021" s="31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40"/>
      <c r="AI1021" s="40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</row>
    <row r="1022" spans="1:55" ht="12.75">
      <c r="A1022" s="31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40"/>
      <c r="AI1022" s="40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</row>
    <row r="1023" spans="1:55" ht="12.75">
      <c r="A1023" s="31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40"/>
      <c r="AI1023" s="40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</row>
    <row r="1024" spans="1:55" ht="12.75">
      <c r="A1024" s="31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40"/>
      <c r="AI1024" s="40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</row>
    <row r="1025" spans="1:55" ht="12.75">
      <c r="A1025" s="31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40"/>
      <c r="AI1025" s="40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</row>
    <row r="1026" spans="1:55" ht="12.75">
      <c r="A1026" s="31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40"/>
      <c r="AI1026" s="40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</row>
    <row r="1027" spans="1:55" ht="12.75">
      <c r="A1027" s="31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40"/>
      <c r="AI1027" s="40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</row>
    <row r="1028" spans="1:55" ht="12.75">
      <c r="A1028" s="31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40"/>
      <c r="AI1028" s="40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</row>
    <row r="1029" spans="1:55" ht="12.75">
      <c r="A1029" s="31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40"/>
      <c r="AI1029" s="40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</row>
    <row r="1030" spans="1:55" ht="12.75">
      <c r="A1030" s="31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40"/>
      <c r="AI1030" s="40"/>
      <c r="AJ1030" s="33"/>
      <c r="AK1030" s="33"/>
      <c r="AL1030" s="33"/>
      <c r="AM1030" s="33"/>
      <c r="AN1030" s="33"/>
      <c r="AO1030" s="33"/>
      <c r="AP1030" s="33"/>
      <c r="AQ1030" s="33"/>
      <c r="AR1030" s="33"/>
      <c r="AS1030" s="33"/>
      <c r="AT1030" s="33"/>
      <c r="AU1030" s="33"/>
      <c r="AV1030" s="33"/>
      <c r="AW1030" s="33"/>
      <c r="AX1030" s="33"/>
      <c r="AY1030" s="33"/>
      <c r="AZ1030" s="33"/>
      <c r="BA1030" s="33"/>
      <c r="BB1030" s="33"/>
      <c r="BC1030" s="33"/>
    </row>
    <row r="1031" spans="1:55" ht="12.75">
      <c r="A1031" s="31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40"/>
      <c r="AI1031" s="40"/>
      <c r="AJ1031" s="33"/>
      <c r="AK1031" s="33"/>
      <c r="AL1031" s="33"/>
      <c r="AM1031" s="33"/>
      <c r="AN1031" s="33"/>
      <c r="AO1031" s="33"/>
      <c r="AP1031" s="33"/>
      <c r="AQ1031" s="33"/>
      <c r="AR1031" s="33"/>
      <c r="AS1031" s="33"/>
      <c r="AT1031" s="33"/>
      <c r="AU1031" s="33"/>
      <c r="AV1031" s="33"/>
      <c r="AW1031" s="33"/>
      <c r="AX1031" s="33"/>
      <c r="AY1031" s="33"/>
      <c r="AZ1031" s="33"/>
      <c r="BA1031" s="33"/>
      <c r="BB1031" s="33"/>
      <c r="BC1031" s="33"/>
    </row>
    <row r="1032" spans="1:55" ht="12.75">
      <c r="A1032" s="31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40"/>
      <c r="AI1032" s="40"/>
      <c r="AJ1032" s="33"/>
      <c r="AK1032" s="33"/>
      <c r="AL1032" s="33"/>
      <c r="AM1032" s="33"/>
      <c r="AN1032" s="33"/>
      <c r="AO1032" s="33"/>
      <c r="AP1032" s="33"/>
      <c r="AQ1032" s="33"/>
      <c r="AR1032" s="33"/>
      <c r="AS1032" s="33"/>
      <c r="AT1032" s="33"/>
      <c r="AU1032" s="33"/>
      <c r="AV1032" s="33"/>
      <c r="AW1032" s="33"/>
      <c r="AX1032" s="33"/>
      <c r="AY1032" s="33"/>
      <c r="AZ1032" s="33"/>
      <c r="BA1032" s="33"/>
      <c r="BB1032" s="33"/>
      <c r="BC1032" s="33"/>
    </row>
    <row r="1033" spans="1:55" ht="12.75">
      <c r="A1033" s="31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40"/>
      <c r="AI1033" s="40"/>
      <c r="AJ1033" s="33"/>
      <c r="AK1033" s="33"/>
      <c r="AL1033" s="33"/>
      <c r="AM1033" s="33"/>
      <c r="AN1033" s="33"/>
      <c r="AO1033" s="33"/>
      <c r="AP1033" s="33"/>
      <c r="AQ1033" s="33"/>
      <c r="AR1033" s="33"/>
      <c r="AS1033" s="33"/>
      <c r="AT1033" s="33"/>
      <c r="AU1033" s="33"/>
      <c r="AV1033" s="33"/>
      <c r="AW1033" s="33"/>
      <c r="AX1033" s="33"/>
      <c r="AY1033" s="33"/>
      <c r="AZ1033" s="33"/>
      <c r="BA1033" s="33"/>
      <c r="BB1033" s="33"/>
      <c r="BC1033" s="33"/>
    </row>
    <row r="1034" spans="1:55" ht="12.75">
      <c r="A1034" s="31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40"/>
      <c r="AI1034" s="40"/>
      <c r="AJ1034" s="33"/>
      <c r="AK1034" s="33"/>
      <c r="AL1034" s="33"/>
      <c r="AM1034" s="33"/>
      <c r="AN1034" s="33"/>
      <c r="AO1034" s="33"/>
      <c r="AP1034" s="33"/>
      <c r="AQ1034" s="33"/>
      <c r="AR1034" s="33"/>
      <c r="AS1034" s="33"/>
      <c r="AT1034" s="33"/>
      <c r="AU1034" s="33"/>
      <c r="AV1034" s="33"/>
      <c r="AW1034" s="33"/>
      <c r="AX1034" s="33"/>
      <c r="AY1034" s="33"/>
      <c r="AZ1034" s="33"/>
      <c r="BA1034" s="33"/>
      <c r="BB1034" s="33"/>
      <c r="BC1034" s="33"/>
    </row>
    <row r="1035" spans="1:55" ht="12.75">
      <c r="A1035" s="31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40"/>
      <c r="AI1035" s="40"/>
      <c r="AJ1035" s="33"/>
      <c r="AK1035" s="33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  <c r="BC1035" s="33"/>
    </row>
    <row r="1036" spans="1:55" ht="12.75">
      <c r="A1036" s="31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40"/>
      <c r="AI1036" s="40"/>
      <c r="AJ1036" s="33"/>
      <c r="AK1036" s="33"/>
      <c r="AL1036" s="33"/>
      <c r="AM1036" s="33"/>
      <c r="AN1036" s="33"/>
      <c r="AO1036" s="33"/>
      <c r="AP1036" s="33"/>
      <c r="AQ1036" s="33"/>
      <c r="AR1036" s="33"/>
      <c r="AS1036" s="33"/>
      <c r="AT1036" s="33"/>
      <c r="AU1036" s="33"/>
      <c r="AV1036" s="33"/>
      <c r="AW1036" s="33"/>
      <c r="AX1036" s="33"/>
      <c r="AY1036" s="33"/>
      <c r="AZ1036" s="33"/>
      <c r="BA1036" s="33"/>
      <c r="BB1036" s="33"/>
      <c r="BC1036" s="33"/>
    </row>
    <row r="1037" spans="1:55" ht="12.75">
      <c r="A1037" s="31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40"/>
      <c r="AI1037" s="40"/>
      <c r="AJ1037" s="33"/>
      <c r="AK1037" s="33"/>
      <c r="AL1037" s="33"/>
      <c r="AM1037" s="33"/>
      <c r="AN1037" s="33"/>
      <c r="AO1037" s="33"/>
      <c r="AP1037" s="33"/>
      <c r="AQ1037" s="33"/>
      <c r="AR1037" s="33"/>
      <c r="AS1037" s="33"/>
      <c r="AT1037" s="33"/>
      <c r="AU1037" s="33"/>
      <c r="AV1037" s="33"/>
      <c r="AW1037" s="33"/>
      <c r="AX1037" s="33"/>
      <c r="AY1037" s="33"/>
      <c r="AZ1037" s="33"/>
      <c r="BA1037" s="33"/>
      <c r="BB1037" s="33"/>
      <c r="BC1037" s="33"/>
    </row>
    <row r="1038" spans="1:55" ht="12.75">
      <c r="A1038" s="31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40"/>
      <c r="AI1038" s="40"/>
      <c r="AJ1038" s="33"/>
      <c r="AK1038" s="33"/>
      <c r="AL1038" s="33"/>
      <c r="AM1038" s="33"/>
      <c r="AN1038" s="33"/>
      <c r="AO1038" s="33"/>
      <c r="AP1038" s="33"/>
      <c r="AQ1038" s="33"/>
      <c r="AR1038" s="33"/>
      <c r="AS1038" s="33"/>
      <c r="AT1038" s="33"/>
      <c r="AU1038" s="33"/>
      <c r="AV1038" s="33"/>
      <c r="AW1038" s="33"/>
      <c r="AX1038" s="33"/>
      <c r="AY1038" s="33"/>
      <c r="AZ1038" s="33"/>
      <c r="BA1038" s="33"/>
      <c r="BB1038" s="33"/>
      <c r="BC1038" s="33"/>
    </row>
    <row r="1039" spans="1:55" ht="12.75">
      <c r="A1039" s="31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40"/>
      <c r="AI1039" s="40"/>
      <c r="AJ1039" s="33"/>
      <c r="AK1039" s="33"/>
      <c r="AL1039" s="33"/>
      <c r="AM1039" s="33"/>
      <c r="AN1039" s="33"/>
      <c r="AO1039" s="33"/>
      <c r="AP1039" s="33"/>
      <c r="AQ1039" s="33"/>
      <c r="AR1039" s="33"/>
      <c r="AS1039" s="33"/>
      <c r="AT1039" s="33"/>
      <c r="AU1039" s="33"/>
      <c r="AV1039" s="33"/>
      <c r="AW1039" s="33"/>
      <c r="AX1039" s="33"/>
      <c r="AY1039" s="33"/>
      <c r="AZ1039" s="33"/>
      <c r="BA1039" s="33"/>
      <c r="BB1039" s="33"/>
      <c r="BC1039" s="33"/>
    </row>
    <row r="1040" spans="1:55" ht="12.75">
      <c r="A1040" s="31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40"/>
      <c r="AI1040" s="40"/>
      <c r="AJ1040" s="33"/>
      <c r="AK1040" s="33"/>
      <c r="AL1040" s="33"/>
      <c r="AM1040" s="33"/>
      <c r="AN1040" s="33"/>
      <c r="AO1040" s="33"/>
      <c r="AP1040" s="33"/>
      <c r="AQ1040" s="33"/>
      <c r="AR1040" s="33"/>
      <c r="AS1040" s="33"/>
      <c r="AT1040" s="33"/>
      <c r="AU1040" s="33"/>
      <c r="AV1040" s="33"/>
      <c r="AW1040" s="33"/>
      <c r="AX1040" s="33"/>
      <c r="AY1040" s="33"/>
      <c r="AZ1040" s="33"/>
      <c r="BA1040" s="33"/>
      <c r="BB1040" s="33"/>
      <c r="BC1040" s="33"/>
    </row>
    <row r="1041" spans="1:55" ht="12.75">
      <c r="A1041" s="31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40"/>
      <c r="AI1041" s="40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</row>
    <row r="1042" spans="1:55" ht="12.75">
      <c r="A1042" s="31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40"/>
      <c r="AI1042" s="40"/>
      <c r="AJ1042" s="33"/>
      <c r="AK1042" s="33"/>
      <c r="AL1042" s="33"/>
      <c r="AM1042" s="33"/>
      <c r="AN1042" s="33"/>
      <c r="AO1042" s="33"/>
      <c r="AP1042" s="33"/>
      <c r="AQ1042" s="33"/>
      <c r="AR1042" s="33"/>
      <c r="AS1042" s="33"/>
      <c r="AT1042" s="33"/>
      <c r="AU1042" s="33"/>
      <c r="AV1042" s="33"/>
      <c r="AW1042" s="33"/>
      <c r="AX1042" s="33"/>
      <c r="AY1042" s="33"/>
      <c r="AZ1042" s="33"/>
      <c r="BA1042" s="33"/>
      <c r="BB1042" s="33"/>
      <c r="BC1042" s="33"/>
    </row>
    <row r="1043" spans="1:55" ht="12.75">
      <c r="A1043" s="31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40"/>
      <c r="AI1043" s="40"/>
      <c r="AJ1043" s="33"/>
      <c r="AK1043" s="33"/>
      <c r="AL1043" s="33"/>
      <c r="AM1043" s="33"/>
      <c r="AN1043" s="33"/>
      <c r="AO1043" s="33"/>
      <c r="AP1043" s="33"/>
      <c r="AQ1043" s="33"/>
      <c r="AR1043" s="33"/>
      <c r="AS1043" s="33"/>
      <c r="AT1043" s="33"/>
      <c r="AU1043" s="33"/>
      <c r="AV1043" s="33"/>
      <c r="AW1043" s="33"/>
      <c r="AX1043" s="33"/>
      <c r="AY1043" s="33"/>
      <c r="AZ1043" s="33"/>
      <c r="BA1043" s="33"/>
      <c r="BB1043" s="33"/>
      <c r="BC1043" s="33"/>
    </row>
    <row r="1044" spans="1:55" ht="12.75">
      <c r="A1044" s="31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40"/>
      <c r="AI1044" s="40"/>
      <c r="AJ1044" s="33"/>
      <c r="AK1044" s="33"/>
      <c r="AL1044" s="33"/>
      <c r="AM1044" s="33"/>
      <c r="AN1044" s="33"/>
      <c r="AO1044" s="33"/>
      <c r="AP1044" s="33"/>
      <c r="AQ1044" s="33"/>
      <c r="AR1044" s="33"/>
      <c r="AS1044" s="33"/>
      <c r="AT1044" s="33"/>
      <c r="AU1044" s="33"/>
      <c r="AV1044" s="33"/>
      <c r="AW1044" s="33"/>
      <c r="AX1044" s="33"/>
      <c r="AY1044" s="33"/>
      <c r="AZ1044" s="33"/>
      <c r="BA1044" s="33"/>
      <c r="BB1044" s="33"/>
      <c r="BC1044" s="33"/>
    </row>
    <row r="1045" spans="1:55" ht="12.75">
      <c r="A1045" s="31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40"/>
      <c r="AI1045" s="40"/>
      <c r="AJ1045" s="33"/>
      <c r="AK1045" s="33"/>
      <c r="AL1045" s="33"/>
      <c r="AM1045" s="33"/>
      <c r="AN1045" s="33"/>
      <c r="AO1045" s="33"/>
      <c r="AP1045" s="33"/>
      <c r="AQ1045" s="33"/>
      <c r="AR1045" s="33"/>
      <c r="AS1045" s="33"/>
      <c r="AT1045" s="33"/>
      <c r="AU1045" s="33"/>
      <c r="AV1045" s="33"/>
      <c r="AW1045" s="33"/>
      <c r="AX1045" s="33"/>
      <c r="AY1045" s="33"/>
      <c r="AZ1045" s="33"/>
      <c r="BA1045" s="33"/>
      <c r="BB1045" s="33"/>
      <c r="BC1045" s="33"/>
    </row>
    <row r="1046" spans="1:55" ht="12.75">
      <c r="A1046" s="31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40"/>
      <c r="AI1046" s="40"/>
      <c r="AJ1046" s="33"/>
      <c r="AK1046" s="33"/>
      <c r="AL1046" s="33"/>
      <c r="AM1046" s="33"/>
      <c r="AN1046" s="33"/>
      <c r="AO1046" s="33"/>
      <c r="AP1046" s="33"/>
      <c r="AQ1046" s="33"/>
      <c r="AR1046" s="33"/>
      <c r="AS1046" s="33"/>
      <c r="AT1046" s="33"/>
      <c r="AU1046" s="33"/>
      <c r="AV1046" s="33"/>
      <c r="AW1046" s="33"/>
      <c r="AX1046" s="33"/>
      <c r="AY1046" s="33"/>
      <c r="AZ1046" s="33"/>
      <c r="BA1046" s="33"/>
      <c r="BB1046" s="33"/>
      <c r="BC1046" s="33"/>
    </row>
    <row r="1047" spans="1:55" ht="12.75">
      <c r="A1047" s="31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40"/>
      <c r="AI1047" s="40"/>
      <c r="AJ1047" s="33"/>
      <c r="AK1047" s="33"/>
      <c r="AL1047" s="33"/>
      <c r="AM1047" s="33"/>
      <c r="AN1047" s="33"/>
      <c r="AO1047" s="33"/>
      <c r="AP1047" s="33"/>
      <c r="AQ1047" s="33"/>
      <c r="AR1047" s="33"/>
      <c r="AS1047" s="33"/>
      <c r="AT1047" s="33"/>
      <c r="AU1047" s="33"/>
      <c r="AV1047" s="33"/>
      <c r="AW1047" s="33"/>
      <c r="AX1047" s="33"/>
      <c r="AY1047" s="33"/>
      <c r="AZ1047" s="33"/>
      <c r="BA1047" s="33"/>
      <c r="BB1047" s="33"/>
      <c r="BC1047" s="33"/>
    </row>
    <row r="1048" spans="1:55" ht="12.75">
      <c r="A1048" s="31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40"/>
      <c r="AI1048" s="40"/>
      <c r="AJ1048" s="33"/>
      <c r="AK1048" s="33"/>
      <c r="AL1048" s="33"/>
      <c r="AM1048" s="33"/>
      <c r="AN1048" s="33"/>
      <c r="AO1048" s="33"/>
      <c r="AP1048" s="33"/>
      <c r="AQ1048" s="33"/>
      <c r="AR1048" s="33"/>
      <c r="AS1048" s="33"/>
      <c r="AT1048" s="33"/>
      <c r="AU1048" s="33"/>
      <c r="AV1048" s="33"/>
      <c r="AW1048" s="33"/>
      <c r="AX1048" s="33"/>
      <c r="AY1048" s="33"/>
      <c r="AZ1048" s="33"/>
      <c r="BA1048" s="33"/>
      <c r="BB1048" s="33"/>
      <c r="BC1048" s="33"/>
    </row>
    <row r="1049" spans="1:55" ht="12.75">
      <c r="A1049" s="31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40"/>
      <c r="AI1049" s="40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  <c r="BC1049" s="33"/>
    </row>
    <row r="1050" spans="1:55" ht="12.75">
      <c r="A1050" s="31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40"/>
      <c r="AI1050" s="40"/>
      <c r="AJ1050" s="33"/>
      <c r="AK1050" s="33"/>
      <c r="AL1050" s="33"/>
      <c r="AM1050" s="33"/>
      <c r="AN1050" s="33"/>
      <c r="AO1050" s="33"/>
      <c r="AP1050" s="33"/>
      <c r="AQ1050" s="33"/>
      <c r="AR1050" s="33"/>
      <c r="AS1050" s="33"/>
      <c r="AT1050" s="33"/>
      <c r="AU1050" s="33"/>
      <c r="AV1050" s="33"/>
      <c r="AW1050" s="33"/>
      <c r="AX1050" s="33"/>
      <c r="AY1050" s="33"/>
      <c r="AZ1050" s="33"/>
      <c r="BA1050" s="33"/>
      <c r="BB1050" s="33"/>
      <c r="BC1050" s="33"/>
    </row>
    <row r="1051" spans="1:55" ht="12.75">
      <c r="A1051" s="31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40"/>
      <c r="AI1051" s="40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  <c r="BC1051" s="33"/>
    </row>
    <row r="1052" spans="1:55" ht="12.75">
      <c r="A1052" s="31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40"/>
      <c r="AI1052" s="40"/>
      <c r="AJ1052" s="33"/>
      <c r="AK1052" s="33"/>
      <c r="AL1052" s="33"/>
      <c r="AM1052" s="33"/>
      <c r="AN1052" s="33"/>
      <c r="AO1052" s="33"/>
      <c r="AP1052" s="33"/>
      <c r="AQ1052" s="33"/>
      <c r="AR1052" s="33"/>
      <c r="AS1052" s="33"/>
      <c r="AT1052" s="33"/>
      <c r="AU1052" s="33"/>
      <c r="AV1052" s="33"/>
      <c r="AW1052" s="33"/>
      <c r="AX1052" s="33"/>
      <c r="AY1052" s="33"/>
      <c r="AZ1052" s="33"/>
      <c r="BA1052" s="33"/>
      <c r="BB1052" s="33"/>
      <c r="BC1052" s="33"/>
    </row>
    <row r="1053" spans="1:55" ht="12.75">
      <c r="A1053" s="31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40"/>
      <c r="AI1053" s="40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</row>
    <row r="1054" spans="1:55" ht="12.75">
      <c r="A1054" s="31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40"/>
      <c r="AI1054" s="40"/>
      <c r="AJ1054" s="33"/>
      <c r="AK1054" s="33"/>
      <c r="AL1054" s="33"/>
      <c r="AM1054" s="33"/>
      <c r="AN1054" s="33"/>
      <c r="AO1054" s="33"/>
      <c r="AP1054" s="33"/>
      <c r="AQ1054" s="33"/>
      <c r="AR1054" s="33"/>
      <c r="AS1054" s="33"/>
      <c r="AT1054" s="33"/>
      <c r="AU1054" s="33"/>
      <c r="AV1054" s="33"/>
      <c r="AW1054" s="33"/>
      <c r="AX1054" s="33"/>
      <c r="AY1054" s="33"/>
      <c r="AZ1054" s="33"/>
      <c r="BA1054" s="33"/>
      <c r="BB1054" s="33"/>
      <c r="BC1054" s="33"/>
    </row>
    <row r="1055" spans="1:55" ht="12.75">
      <c r="A1055" s="31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40"/>
      <c r="AI1055" s="40"/>
      <c r="AJ1055" s="33"/>
      <c r="AK1055" s="33"/>
      <c r="AL1055" s="33"/>
      <c r="AM1055" s="33"/>
      <c r="AN1055" s="33"/>
      <c r="AO1055" s="33"/>
      <c r="AP1055" s="33"/>
      <c r="AQ1055" s="33"/>
      <c r="AR1055" s="33"/>
      <c r="AS1055" s="33"/>
      <c r="AT1055" s="33"/>
      <c r="AU1055" s="33"/>
      <c r="AV1055" s="33"/>
      <c r="AW1055" s="33"/>
      <c r="AX1055" s="33"/>
      <c r="AY1055" s="33"/>
      <c r="AZ1055" s="33"/>
      <c r="BA1055" s="33"/>
      <c r="BB1055" s="33"/>
      <c r="BC1055" s="33"/>
    </row>
    <row r="1056" spans="1:55" ht="12.75">
      <c r="A1056" s="31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40"/>
      <c r="AI1056" s="40"/>
      <c r="AJ1056" s="33"/>
      <c r="AK1056" s="33"/>
      <c r="AL1056" s="33"/>
      <c r="AM1056" s="33"/>
      <c r="AN1056" s="33"/>
      <c r="AO1056" s="33"/>
      <c r="AP1056" s="33"/>
      <c r="AQ1056" s="33"/>
      <c r="AR1056" s="33"/>
      <c r="AS1056" s="33"/>
      <c r="AT1056" s="33"/>
      <c r="AU1056" s="33"/>
      <c r="AV1056" s="33"/>
      <c r="AW1056" s="33"/>
      <c r="AX1056" s="33"/>
      <c r="AY1056" s="33"/>
      <c r="AZ1056" s="33"/>
      <c r="BA1056" s="33"/>
      <c r="BB1056" s="33"/>
      <c r="BC1056" s="33"/>
    </row>
    <row r="1057" spans="1:55" ht="12.75">
      <c r="A1057" s="31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40"/>
      <c r="AI1057" s="40"/>
      <c r="AJ1057" s="33"/>
      <c r="AK1057" s="33"/>
      <c r="AL1057" s="33"/>
      <c r="AM1057" s="33"/>
      <c r="AN1057" s="33"/>
      <c r="AO1057" s="33"/>
      <c r="AP1057" s="33"/>
      <c r="AQ1057" s="33"/>
      <c r="AR1057" s="33"/>
      <c r="AS1057" s="33"/>
      <c r="AT1057" s="33"/>
      <c r="AU1057" s="33"/>
      <c r="AV1057" s="33"/>
      <c r="AW1057" s="33"/>
      <c r="AX1057" s="33"/>
      <c r="AY1057" s="33"/>
      <c r="AZ1057" s="33"/>
      <c r="BA1057" s="33"/>
      <c r="BB1057" s="33"/>
      <c r="BC1057" s="33"/>
    </row>
    <row r="1058" spans="1:55" ht="12.75">
      <c r="A1058" s="31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40"/>
      <c r="AI1058" s="40"/>
      <c r="AJ1058" s="33"/>
      <c r="AK1058" s="33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  <c r="BC1058" s="33"/>
    </row>
    <row r="1059" spans="1:55" ht="12.75">
      <c r="A1059" s="31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40"/>
      <c r="AI1059" s="40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</row>
    <row r="1060" spans="1:55" ht="12.75">
      <c r="A1060" s="31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40"/>
      <c r="AI1060" s="40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</row>
    <row r="1061" spans="1:55" ht="12.75">
      <c r="A1061" s="31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40"/>
      <c r="AI1061" s="40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</row>
    <row r="1062" spans="1:55" ht="12.75">
      <c r="A1062" s="31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40"/>
      <c r="AI1062" s="40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</row>
    <row r="1063" spans="1:55" ht="12.75">
      <c r="A1063" s="31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40"/>
      <c r="AI1063" s="40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</row>
    <row r="1064" spans="1:55" ht="12.75">
      <c r="A1064" s="31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40"/>
      <c r="AI1064" s="40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</row>
    <row r="1065" spans="1:55" ht="12.75">
      <c r="A1065" s="31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40"/>
      <c r="AI1065" s="40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</row>
    <row r="1066" spans="1:55" ht="12.75">
      <c r="A1066" s="31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40"/>
      <c r="AI1066" s="40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</row>
    <row r="1067" spans="1:55" ht="12.75">
      <c r="A1067" s="31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40"/>
      <c r="AI1067" s="40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</row>
    <row r="1068" spans="1:55" ht="12.75">
      <c r="A1068" s="31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40"/>
      <c r="AI1068" s="40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</row>
    <row r="1069" spans="1:55" ht="12.75">
      <c r="A1069" s="31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40"/>
      <c r="AI1069" s="40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</row>
    <row r="1070" spans="1:55" ht="12.75">
      <c r="A1070" s="31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40"/>
      <c r="AI1070" s="40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</row>
    <row r="1071" spans="1:55" ht="12.75">
      <c r="A1071" s="31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40"/>
      <c r="AI1071" s="40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</row>
    <row r="1072" spans="1:55" ht="12.75">
      <c r="A1072" s="31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40"/>
      <c r="AI1072" s="40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</row>
    <row r="1073" spans="1:55" ht="12.75">
      <c r="A1073" s="31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40"/>
      <c r="AI1073" s="40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</row>
    <row r="1074" spans="1:55" ht="12.75">
      <c r="A1074" s="31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40"/>
      <c r="AI1074" s="40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</row>
    <row r="1075" spans="1:55" ht="12.75">
      <c r="A1075" s="31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40"/>
      <c r="AI1075" s="40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</row>
    <row r="1076" spans="1:55" ht="12.75">
      <c r="A1076" s="31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40"/>
      <c r="AI1076" s="40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</row>
    <row r="1077" spans="1:55" ht="12.75">
      <c r="A1077" s="31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40"/>
      <c r="AI1077" s="40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</row>
    <row r="1078" spans="1:55" ht="12.75">
      <c r="A1078" s="31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40"/>
      <c r="AI1078" s="40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</row>
    <row r="1079" spans="1:55" ht="12.75">
      <c r="A1079" s="31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40"/>
      <c r="AI1079" s="40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</row>
    <row r="1080" spans="1:55" ht="12.75">
      <c r="A1080" s="31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40"/>
      <c r="AI1080" s="40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</row>
    <row r="1081" spans="1:55" ht="12.75">
      <c r="A1081" s="31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40"/>
      <c r="AI1081" s="40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</row>
    <row r="1082" spans="1:55" ht="12.75">
      <c r="A1082" s="31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40"/>
      <c r="AI1082" s="40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</row>
    <row r="1083" spans="1:55" ht="12.75">
      <c r="A1083" s="31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40"/>
      <c r="AI1083" s="40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</row>
    <row r="1084" spans="1:55" ht="12.75">
      <c r="A1084" s="31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40"/>
      <c r="AI1084" s="40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</row>
    <row r="1085" spans="1:55" ht="12.75">
      <c r="A1085" s="31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40"/>
      <c r="AI1085" s="40"/>
      <c r="AJ1085" s="33"/>
      <c r="AK1085" s="33"/>
      <c r="AL1085" s="33"/>
      <c r="AM1085" s="33"/>
      <c r="AN1085" s="33"/>
      <c r="AO1085" s="33"/>
      <c r="AP1085" s="33"/>
      <c r="AQ1085" s="33"/>
      <c r="AR1085" s="33"/>
      <c r="AS1085" s="33"/>
      <c r="AT1085" s="33"/>
      <c r="AU1085" s="33"/>
      <c r="AV1085" s="33"/>
      <c r="AW1085" s="33"/>
      <c r="AX1085" s="33"/>
      <c r="AY1085" s="33"/>
      <c r="AZ1085" s="33"/>
      <c r="BA1085" s="33"/>
      <c r="BB1085" s="33"/>
      <c r="BC1085" s="33"/>
    </row>
    <row r="1086" spans="1:55" ht="12.75">
      <c r="A1086" s="31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/>
      <c r="AH1086" s="40"/>
      <c r="AI1086" s="40"/>
      <c r="AJ1086" s="33"/>
      <c r="AK1086" s="33"/>
      <c r="AL1086" s="33"/>
      <c r="AM1086" s="33"/>
      <c r="AN1086" s="33"/>
      <c r="AO1086" s="33"/>
      <c r="AP1086" s="33"/>
      <c r="AQ1086" s="33"/>
      <c r="AR1086" s="33"/>
      <c r="AS1086" s="33"/>
      <c r="AT1086" s="33"/>
      <c r="AU1086" s="33"/>
      <c r="AV1086" s="33"/>
      <c r="AW1086" s="33"/>
      <c r="AX1086" s="33"/>
      <c r="AY1086" s="33"/>
      <c r="AZ1086" s="33"/>
      <c r="BA1086" s="33"/>
      <c r="BB1086" s="33"/>
      <c r="BC1086" s="33"/>
    </row>
    <row r="1087" spans="1:55" ht="12.75">
      <c r="A1087" s="31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40"/>
      <c r="AI1087" s="40"/>
      <c r="AJ1087" s="33"/>
      <c r="AK1087" s="33"/>
      <c r="AL1087" s="33"/>
      <c r="AM1087" s="33"/>
      <c r="AN1087" s="33"/>
      <c r="AO1087" s="33"/>
      <c r="AP1087" s="33"/>
      <c r="AQ1087" s="33"/>
      <c r="AR1087" s="33"/>
      <c r="AS1087" s="33"/>
      <c r="AT1087" s="33"/>
      <c r="AU1087" s="33"/>
      <c r="AV1087" s="33"/>
      <c r="AW1087" s="33"/>
      <c r="AX1087" s="33"/>
      <c r="AY1087" s="33"/>
      <c r="AZ1087" s="33"/>
      <c r="BA1087" s="33"/>
      <c r="BB1087" s="33"/>
      <c r="BC1087" s="33"/>
    </row>
    <row r="1088" spans="1:55" ht="12.75">
      <c r="A1088" s="31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40"/>
      <c r="AI1088" s="40"/>
      <c r="AJ1088" s="33"/>
      <c r="AK1088" s="33"/>
      <c r="AL1088" s="33"/>
      <c r="AM1088" s="33"/>
      <c r="AN1088" s="33"/>
      <c r="AO1088" s="33"/>
      <c r="AP1088" s="33"/>
      <c r="AQ1088" s="33"/>
      <c r="AR1088" s="33"/>
      <c r="AS1088" s="33"/>
      <c r="AT1088" s="33"/>
      <c r="AU1088" s="33"/>
      <c r="AV1088" s="33"/>
      <c r="AW1088" s="33"/>
      <c r="AX1088" s="33"/>
      <c r="AY1088" s="33"/>
      <c r="AZ1088" s="33"/>
      <c r="BA1088" s="33"/>
      <c r="BB1088" s="33"/>
      <c r="BC1088" s="33"/>
    </row>
    <row r="1089" spans="1:55" ht="12.75">
      <c r="A1089" s="31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40"/>
      <c r="AI1089" s="40"/>
      <c r="AJ1089" s="33"/>
      <c r="AK1089" s="33"/>
      <c r="AL1089" s="33"/>
      <c r="AM1089" s="33"/>
      <c r="AN1089" s="33"/>
      <c r="AO1089" s="33"/>
      <c r="AP1089" s="33"/>
      <c r="AQ1089" s="33"/>
      <c r="AR1089" s="33"/>
      <c r="AS1089" s="33"/>
      <c r="AT1089" s="33"/>
      <c r="AU1089" s="33"/>
      <c r="AV1089" s="33"/>
      <c r="AW1089" s="33"/>
      <c r="AX1089" s="33"/>
      <c r="AY1089" s="33"/>
      <c r="AZ1089" s="33"/>
      <c r="BA1089" s="33"/>
      <c r="BB1089" s="33"/>
      <c r="BC1089" s="33"/>
    </row>
    <row r="1090" spans="1:55" ht="12.75">
      <c r="A1090" s="31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40"/>
      <c r="AI1090" s="40"/>
      <c r="AJ1090" s="33"/>
      <c r="AK1090" s="33"/>
      <c r="AL1090" s="33"/>
      <c r="AM1090" s="33"/>
      <c r="AN1090" s="33"/>
      <c r="AO1090" s="33"/>
      <c r="AP1090" s="33"/>
      <c r="AQ1090" s="33"/>
      <c r="AR1090" s="33"/>
      <c r="AS1090" s="33"/>
      <c r="AT1090" s="33"/>
      <c r="AU1090" s="33"/>
      <c r="AV1090" s="33"/>
      <c r="AW1090" s="33"/>
      <c r="AX1090" s="33"/>
      <c r="AY1090" s="33"/>
      <c r="AZ1090" s="33"/>
      <c r="BA1090" s="33"/>
      <c r="BB1090" s="33"/>
      <c r="BC1090" s="33"/>
    </row>
    <row r="1091" spans="1:55" ht="12.75">
      <c r="A1091" s="31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40"/>
      <c r="AI1091" s="40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  <c r="BC1091" s="33"/>
    </row>
    <row r="1092" spans="1:55" ht="12.75">
      <c r="A1092" s="31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40"/>
      <c r="AI1092" s="40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  <c r="BC1092" s="33"/>
    </row>
    <row r="1093" spans="1:55" ht="12.75">
      <c r="A1093" s="31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40"/>
      <c r="AI1093" s="40"/>
      <c r="AJ1093" s="33"/>
      <c r="AK1093" s="33"/>
      <c r="AL1093" s="33"/>
      <c r="AM1093" s="33"/>
      <c r="AN1093" s="33"/>
      <c r="AO1093" s="33"/>
      <c r="AP1093" s="33"/>
      <c r="AQ1093" s="33"/>
      <c r="AR1093" s="33"/>
      <c r="AS1093" s="33"/>
      <c r="AT1093" s="33"/>
      <c r="AU1093" s="33"/>
      <c r="AV1093" s="33"/>
      <c r="AW1093" s="33"/>
      <c r="AX1093" s="33"/>
      <c r="AY1093" s="33"/>
      <c r="AZ1093" s="33"/>
      <c r="BA1093" s="33"/>
      <c r="BB1093" s="33"/>
      <c r="BC1093" s="33"/>
    </row>
    <row r="1094" spans="1:55" ht="12.75">
      <c r="A1094" s="31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40"/>
      <c r="AI1094" s="40"/>
      <c r="AJ1094" s="33"/>
      <c r="AK1094" s="33"/>
      <c r="AL1094" s="33"/>
      <c r="AM1094" s="33"/>
      <c r="AN1094" s="33"/>
      <c r="AO1094" s="33"/>
      <c r="AP1094" s="33"/>
      <c r="AQ1094" s="33"/>
      <c r="AR1094" s="33"/>
      <c r="AS1094" s="33"/>
      <c r="AT1094" s="33"/>
      <c r="AU1094" s="33"/>
      <c r="AV1094" s="33"/>
      <c r="AW1094" s="33"/>
      <c r="AX1094" s="33"/>
      <c r="AY1094" s="33"/>
      <c r="AZ1094" s="33"/>
      <c r="BA1094" s="33"/>
      <c r="BB1094" s="33"/>
      <c r="BC1094" s="33"/>
    </row>
    <row r="1095" spans="1:55" ht="12.75">
      <c r="A1095" s="31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40"/>
      <c r="AI1095" s="40"/>
      <c r="AJ1095" s="33"/>
      <c r="AK1095" s="33"/>
      <c r="AL1095" s="33"/>
      <c r="AM1095" s="33"/>
      <c r="AN1095" s="33"/>
      <c r="AO1095" s="33"/>
      <c r="AP1095" s="33"/>
      <c r="AQ1095" s="33"/>
      <c r="AR1095" s="33"/>
      <c r="AS1095" s="33"/>
      <c r="AT1095" s="33"/>
      <c r="AU1095" s="33"/>
      <c r="AV1095" s="33"/>
      <c r="AW1095" s="33"/>
      <c r="AX1095" s="33"/>
      <c r="AY1095" s="33"/>
      <c r="AZ1095" s="33"/>
      <c r="BA1095" s="33"/>
      <c r="BB1095" s="33"/>
      <c r="BC1095" s="33"/>
    </row>
    <row r="1096" spans="1:55" ht="12.75">
      <c r="A1096" s="31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40"/>
      <c r="AI1096" s="40"/>
      <c r="AJ1096" s="33"/>
      <c r="AK1096" s="33"/>
      <c r="AL1096" s="33"/>
      <c r="AM1096" s="33"/>
      <c r="AN1096" s="33"/>
      <c r="AO1096" s="33"/>
      <c r="AP1096" s="33"/>
      <c r="AQ1096" s="33"/>
      <c r="AR1096" s="33"/>
      <c r="AS1096" s="33"/>
      <c r="AT1096" s="33"/>
      <c r="AU1096" s="33"/>
      <c r="AV1096" s="33"/>
      <c r="AW1096" s="33"/>
      <c r="AX1096" s="33"/>
      <c r="AY1096" s="33"/>
      <c r="AZ1096" s="33"/>
      <c r="BA1096" s="33"/>
      <c r="BB1096" s="33"/>
      <c r="BC1096" s="33"/>
    </row>
    <row r="1097" spans="1:55" ht="12.75">
      <c r="A1097" s="31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40"/>
      <c r="AI1097" s="40"/>
      <c r="AJ1097" s="33"/>
      <c r="AK1097" s="33"/>
      <c r="AL1097" s="33"/>
      <c r="AM1097" s="33"/>
      <c r="AN1097" s="33"/>
      <c r="AO1097" s="33"/>
      <c r="AP1097" s="33"/>
      <c r="AQ1097" s="33"/>
      <c r="AR1097" s="33"/>
      <c r="AS1097" s="33"/>
      <c r="AT1097" s="33"/>
      <c r="AU1097" s="33"/>
      <c r="AV1097" s="33"/>
      <c r="AW1097" s="33"/>
      <c r="AX1097" s="33"/>
      <c r="AY1097" s="33"/>
      <c r="AZ1097" s="33"/>
      <c r="BA1097" s="33"/>
      <c r="BB1097" s="33"/>
      <c r="BC1097" s="33"/>
    </row>
    <row r="1098" spans="1:55" ht="12.75">
      <c r="A1098" s="31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40"/>
      <c r="AI1098" s="40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  <c r="BC1098" s="33"/>
    </row>
    <row r="1099" spans="1:55" ht="12.75">
      <c r="A1099" s="31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40"/>
      <c r="AI1099" s="40"/>
      <c r="AJ1099" s="33"/>
      <c r="AK1099" s="33"/>
      <c r="AL1099" s="33"/>
      <c r="AM1099" s="33"/>
      <c r="AN1099" s="33"/>
      <c r="AO1099" s="33"/>
      <c r="AP1099" s="33"/>
      <c r="AQ1099" s="33"/>
      <c r="AR1099" s="33"/>
      <c r="AS1099" s="33"/>
      <c r="AT1099" s="33"/>
      <c r="AU1099" s="33"/>
      <c r="AV1099" s="33"/>
      <c r="AW1099" s="33"/>
      <c r="AX1099" s="33"/>
      <c r="AY1099" s="33"/>
      <c r="AZ1099" s="33"/>
      <c r="BA1099" s="33"/>
      <c r="BB1099" s="33"/>
      <c r="BC1099" s="33"/>
    </row>
    <row r="1100" spans="1:55" ht="12.75">
      <c r="A1100" s="31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40"/>
      <c r="AI1100" s="40"/>
      <c r="AJ1100" s="33"/>
      <c r="AK1100" s="33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3"/>
      <c r="BC1100" s="33"/>
    </row>
    <row r="1101" spans="1:55" ht="12.75">
      <c r="A1101" s="31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40"/>
      <c r="AI1101" s="40"/>
      <c r="AJ1101" s="33"/>
      <c r="AK1101" s="33"/>
      <c r="AL1101" s="33"/>
      <c r="AM1101" s="33"/>
      <c r="AN1101" s="33"/>
      <c r="AO1101" s="33"/>
      <c r="AP1101" s="33"/>
      <c r="AQ1101" s="33"/>
      <c r="AR1101" s="33"/>
      <c r="AS1101" s="33"/>
      <c r="AT1101" s="33"/>
      <c r="AU1101" s="33"/>
      <c r="AV1101" s="33"/>
      <c r="AW1101" s="33"/>
      <c r="AX1101" s="33"/>
      <c r="AY1101" s="33"/>
      <c r="AZ1101" s="33"/>
      <c r="BA1101" s="33"/>
      <c r="BB1101" s="33"/>
      <c r="BC1101" s="33"/>
    </row>
    <row r="1102" spans="1:55" ht="12.75">
      <c r="A1102" s="31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40"/>
      <c r="AI1102" s="40"/>
      <c r="AJ1102" s="33"/>
      <c r="AK1102" s="33"/>
      <c r="AL1102" s="33"/>
      <c r="AM1102" s="33"/>
      <c r="AN1102" s="33"/>
      <c r="AO1102" s="33"/>
      <c r="AP1102" s="33"/>
      <c r="AQ1102" s="33"/>
      <c r="AR1102" s="33"/>
      <c r="AS1102" s="33"/>
      <c r="AT1102" s="33"/>
      <c r="AU1102" s="33"/>
      <c r="AV1102" s="33"/>
      <c r="AW1102" s="33"/>
      <c r="AX1102" s="33"/>
      <c r="AY1102" s="33"/>
      <c r="AZ1102" s="33"/>
      <c r="BA1102" s="33"/>
      <c r="BB1102" s="33"/>
      <c r="BC1102" s="33"/>
    </row>
    <row r="1103" spans="1:55" ht="12.75">
      <c r="A1103" s="31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40"/>
      <c r="AI1103" s="40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  <c r="BC1103" s="33"/>
    </row>
    <row r="1104" spans="1:55" ht="12.75">
      <c r="A1104" s="31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40"/>
      <c r="AI1104" s="40"/>
      <c r="AJ1104" s="33"/>
      <c r="AK1104" s="33"/>
      <c r="AL1104" s="33"/>
      <c r="AM1104" s="33"/>
      <c r="AN1104" s="33"/>
      <c r="AO1104" s="33"/>
      <c r="AP1104" s="33"/>
      <c r="AQ1104" s="33"/>
      <c r="AR1104" s="33"/>
      <c r="AS1104" s="33"/>
      <c r="AT1104" s="33"/>
      <c r="AU1104" s="33"/>
      <c r="AV1104" s="33"/>
      <c r="AW1104" s="33"/>
      <c r="AX1104" s="33"/>
      <c r="AY1104" s="33"/>
      <c r="AZ1104" s="33"/>
      <c r="BA1104" s="33"/>
      <c r="BB1104" s="33"/>
      <c r="BC1104" s="33"/>
    </row>
    <row r="1105" spans="1:55" ht="12.75">
      <c r="A1105" s="31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40"/>
      <c r="AI1105" s="40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  <c r="BC1105" s="33"/>
    </row>
    <row r="1106" spans="1:55" ht="12.75">
      <c r="A1106" s="31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40"/>
      <c r="AI1106" s="40"/>
      <c r="AJ1106" s="33"/>
      <c r="AK1106" s="33"/>
      <c r="AL1106" s="33"/>
      <c r="AM1106" s="33"/>
      <c r="AN1106" s="33"/>
      <c r="AO1106" s="33"/>
      <c r="AP1106" s="33"/>
      <c r="AQ1106" s="33"/>
      <c r="AR1106" s="33"/>
      <c r="AS1106" s="33"/>
      <c r="AT1106" s="33"/>
      <c r="AU1106" s="33"/>
      <c r="AV1106" s="33"/>
      <c r="AW1106" s="33"/>
      <c r="AX1106" s="33"/>
      <c r="AY1106" s="33"/>
      <c r="AZ1106" s="33"/>
      <c r="BA1106" s="33"/>
      <c r="BB1106" s="33"/>
      <c r="BC1106" s="33"/>
    </row>
    <row r="1107" spans="1:55" ht="12.75">
      <c r="A1107" s="31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40"/>
      <c r="AI1107" s="40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</row>
    <row r="1108" spans="1:55" ht="12.75">
      <c r="A1108" s="31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40"/>
      <c r="AI1108" s="40"/>
      <c r="AJ1108" s="33"/>
      <c r="AK1108" s="33"/>
      <c r="AL1108" s="33"/>
      <c r="AM1108" s="33"/>
      <c r="AN1108" s="33"/>
      <c r="AO1108" s="33"/>
      <c r="AP1108" s="33"/>
      <c r="AQ1108" s="33"/>
      <c r="AR1108" s="33"/>
      <c r="AS1108" s="33"/>
      <c r="AT1108" s="33"/>
      <c r="AU1108" s="33"/>
      <c r="AV1108" s="33"/>
      <c r="AW1108" s="33"/>
      <c r="AX1108" s="33"/>
      <c r="AY1108" s="33"/>
      <c r="AZ1108" s="33"/>
      <c r="BA1108" s="33"/>
      <c r="BB1108" s="33"/>
      <c r="BC1108" s="33"/>
    </row>
    <row r="1109" spans="1:55" ht="12.75">
      <c r="A1109" s="31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40"/>
      <c r="AI1109" s="40"/>
      <c r="AJ1109" s="33"/>
      <c r="AK1109" s="33"/>
      <c r="AL1109" s="33"/>
      <c r="AM1109" s="33"/>
      <c r="AN1109" s="33"/>
      <c r="AO1109" s="33"/>
      <c r="AP1109" s="33"/>
      <c r="AQ1109" s="33"/>
      <c r="AR1109" s="33"/>
      <c r="AS1109" s="33"/>
      <c r="AT1109" s="33"/>
      <c r="AU1109" s="33"/>
      <c r="AV1109" s="33"/>
      <c r="AW1109" s="33"/>
      <c r="AX1109" s="33"/>
      <c r="AY1109" s="33"/>
      <c r="AZ1109" s="33"/>
      <c r="BA1109" s="33"/>
      <c r="BB1109" s="33"/>
      <c r="BC1109" s="33"/>
    </row>
    <row r="1110" spans="1:55" ht="12.75">
      <c r="A1110" s="31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40"/>
      <c r="AI1110" s="40"/>
      <c r="AJ1110" s="33"/>
      <c r="AK1110" s="33"/>
      <c r="AL1110" s="33"/>
      <c r="AM1110" s="33"/>
      <c r="AN1110" s="33"/>
      <c r="AO1110" s="33"/>
      <c r="AP1110" s="33"/>
      <c r="AQ1110" s="33"/>
      <c r="AR1110" s="33"/>
      <c r="AS1110" s="33"/>
      <c r="AT1110" s="33"/>
      <c r="AU1110" s="33"/>
      <c r="AV1110" s="33"/>
      <c r="AW1110" s="33"/>
      <c r="AX1110" s="33"/>
      <c r="AY1110" s="33"/>
      <c r="AZ1110" s="33"/>
      <c r="BA1110" s="33"/>
      <c r="BB1110" s="33"/>
      <c r="BC1110" s="33"/>
    </row>
    <row r="1111" spans="1:55" ht="12.75">
      <c r="A1111" s="31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40"/>
      <c r="AI1111" s="40"/>
      <c r="AJ1111" s="33"/>
      <c r="AK1111" s="33"/>
      <c r="AL1111" s="33"/>
      <c r="AM1111" s="33"/>
      <c r="AN1111" s="33"/>
      <c r="AO1111" s="33"/>
      <c r="AP1111" s="33"/>
      <c r="AQ1111" s="33"/>
      <c r="AR1111" s="33"/>
      <c r="AS1111" s="33"/>
      <c r="AT1111" s="33"/>
      <c r="AU1111" s="33"/>
      <c r="AV1111" s="33"/>
      <c r="AW1111" s="33"/>
      <c r="AX1111" s="33"/>
      <c r="AY1111" s="33"/>
      <c r="AZ1111" s="33"/>
      <c r="BA1111" s="33"/>
      <c r="BB1111" s="33"/>
      <c r="BC1111" s="33"/>
    </row>
    <row r="1112" spans="1:55" ht="12.75">
      <c r="A1112" s="31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40"/>
      <c r="AI1112" s="40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</row>
    <row r="1113" spans="1:55" ht="12.75">
      <c r="A1113" s="31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40"/>
      <c r="AI1113" s="40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</row>
    <row r="1114" spans="1:55" ht="12.75">
      <c r="A1114" s="31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40"/>
      <c r="AI1114" s="40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</row>
    <row r="1115" spans="1:55" ht="12.75">
      <c r="A1115" s="31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40"/>
      <c r="AI1115" s="40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</row>
    <row r="1116" spans="1:55" ht="12.75">
      <c r="A1116" s="31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40"/>
      <c r="AI1116" s="40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</row>
    <row r="1117" spans="1:55" ht="12.75">
      <c r="A1117" s="31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40"/>
      <c r="AI1117" s="40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</row>
    <row r="1118" spans="1:55" ht="12.75">
      <c r="A1118" s="31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40"/>
      <c r="AI1118" s="40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</row>
    <row r="1119" spans="1:55" ht="12.75">
      <c r="A1119" s="31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40"/>
      <c r="AI1119" s="40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</row>
    <row r="1120" spans="1:55" ht="12.75">
      <c r="A1120" s="31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40"/>
      <c r="AI1120" s="40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</row>
    <row r="1121" spans="1:55" ht="12.75">
      <c r="A1121" s="31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40"/>
      <c r="AI1121" s="40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</row>
    <row r="1122" spans="1:55" ht="12.75">
      <c r="A1122" s="31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40"/>
      <c r="AI1122" s="40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</row>
    <row r="1123" spans="1:55" ht="12.75">
      <c r="A1123" s="31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40"/>
      <c r="AI1123" s="40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</row>
    <row r="1124" spans="1:55" ht="12.75">
      <c r="A1124" s="31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40"/>
      <c r="AI1124" s="40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</row>
    <row r="1125" spans="1:55" ht="12.75">
      <c r="A1125" s="31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40"/>
      <c r="AI1125" s="40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</row>
    <row r="1126" spans="1:55" ht="12.75">
      <c r="A1126" s="31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40"/>
      <c r="AI1126" s="40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</row>
    <row r="1127" spans="1:55" ht="12.75">
      <c r="A1127" s="31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40"/>
      <c r="AI1127" s="40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</row>
    <row r="1128" spans="1:55" ht="12.75">
      <c r="A1128" s="31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40"/>
      <c r="AI1128" s="40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</row>
    <row r="1129" spans="1:55" ht="12.75">
      <c r="A1129" s="31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40"/>
      <c r="AI1129" s="40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</row>
    <row r="1130" spans="1:55" ht="12.75">
      <c r="A1130" s="31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40"/>
      <c r="AI1130" s="40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</row>
    <row r="1131" spans="1:55" ht="12.75">
      <c r="A1131" s="31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40"/>
      <c r="AI1131" s="40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</row>
    <row r="1132" spans="1:55" ht="12.75">
      <c r="A1132" s="31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40"/>
      <c r="AI1132" s="40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</row>
    <row r="1133" spans="1:55" ht="12.75">
      <c r="A1133" s="31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40"/>
      <c r="AI1133" s="40"/>
      <c r="AJ1133" s="33"/>
      <c r="AK1133" s="33"/>
      <c r="AL1133" s="33"/>
      <c r="AM1133" s="33"/>
      <c r="AN1133" s="33"/>
      <c r="AO1133" s="33"/>
      <c r="AP1133" s="33"/>
      <c r="AQ1133" s="33"/>
      <c r="AR1133" s="33"/>
      <c r="AS1133" s="33"/>
      <c r="AT1133" s="33"/>
      <c r="AU1133" s="33"/>
      <c r="AV1133" s="33"/>
      <c r="AW1133" s="33"/>
      <c r="AX1133" s="33"/>
      <c r="AY1133" s="33"/>
      <c r="AZ1133" s="33"/>
      <c r="BA1133" s="33"/>
      <c r="BB1133" s="33"/>
      <c r="BC1133" s="33"/>
    </row>
    <row r="1134" spans="1:55" ht="12.75">
      <c r="A1134" s="31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40"/>
      <c r="AI1134" s="40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</row>
    <row r="1135" spans="1:55" ht="12.75">
      <c r="A1135" s="31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40"/>
      <c r="AI1135" s="40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</row>
    <row r="1136" spans="1:55" ht="12.75">
      <c r="A1136" s="31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40"/>
      <c r="AI1136" s="40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</row>
    <row r="1137" spans="1:55" ht="12.75">
      <c r="A1137" s="31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40"/>
      <c r="AI1137" s="40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</row>
    <row r="1138" spans="1:55" ht="12.75">
      <c r="A1138" s="31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40"/>
      <c r="AI1138" s="40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</row>
    <row r="1139" spans="1:55" ht="12.75">
      <c r="A1139" s="31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40"/>
      <c r="AI1139" s="40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</row>
    <row r="1140" spans="1:55" ht="12.75">
      <c r="A1140" s="31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40"/>
      <c r="AI1140" s="40"/>
      <c r="AJ1140" s="33"/>
      <c r="AK1140" s="33"/>
      <c r="AL1140" s="33"/>
      <c r="AM1140" s="33"/>
      <c r="AN1140" s="33"/>
      <c r="AO1140" s="33"/>
      <c r="AP1140" s="33"/>
      <c r="AQ1140" s="33"/>
      <c r="AR1140" s="33"/>
      <c r="AS1140" s="33"/>
      <c r="AT1140" s="33"/>
      <c r="AU1140" s="33"/>
      <c r="AV1140" s="33"/>
      <c r="AW1140" s="33"/>
      <c r="AX1140" s="33"/>
      <c r="AY1140" s="33"/>
      <c r="AZ1140" s="33"/>
      <c r="BA1140" s="33"/>
      <c r="BB1140" s="33"/>
      <c r="BC1140" s="33"/>
    </row>
    <row r="1141" spans="1:55" ht="12.75">
      <c r="A1141" s="31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40"/>
      <c r="AI1141" s="40"/>
      <c r="AJ1141" s="33"/>
      <c r="AK1141" s="33"/>
      <c r="AL1141" s="33"/>
      <c r="AM1141" s="33"/>
      <c r="AN1141" s="33"/>
      <c r="AO1141" s="33"/>
      <c r="AP1141" s="33"/>
      <c r="AQ1141" s="33"/>
      <c r="AR1141" s="33"/>
      <c r="AS1141" s="33"/>
      <c r="AT1141" s="33"/>
      <c r="AU1141" s="33"/>
      <c r="AV1141" s="33"/>
      <c r="AW1141" s="33"/>
      <c r="AX1141" s="33"/>
      <c r="AY1141" s="33"/>
      <c r="AZ1141" s="33"/>
      <c r="BA1141" s="33"/>
      <c r="BB1141" s="33"/>
      <c r="BC1141" s="33"/>
    </row>
    <row r="1142" spans="1:55" ht="12.75">
      <c r="A1142" s="31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F1142" s="33"/>
      <c r="AG1142" s="33"/>
      <c r="AH1142" s="40"/>
      <c r="AI1142" s="40"/>
      <c r="AJ1142" s="33"/>
      <c r="AK1142" s="33"/>
      <c r="AL1142" s="33"/>
      <c r="AM1142" s="33"/>
      <c r="AN1142" s="33"/>
      <c r="AO1142" s="33"/>
      <c r="AP1142" s="33"/>
      <c r="AQ1142" s="33"/>
      <c r="AR1142" s="33"/>
      <c r="AS1142" s="33"/>
      <c r="AT1142" s="33"/>
      <c r="AU1142" s="33"/>
      <c r="AV1142" s="33"/>
      <c r="AW1142" s="33"/>
      <c r="AX1142" s="33"/>
      <c r="AY1142" s="33"/>
      <c r="AZ1142" s="33"/>
      <c r="BA1142" s="33"/>
      <c r="BB1142" s="33"/>
      <c r="BC1142" s="33"/>
    </row>
    <row r="1143" spans="1:55" ht="12.75">
      <c r="A1143" s="31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F1143" s="33"/>
      <c r="AG1143" s="33"/>
      <c r="AH1143" s="40"/>
      <c r="AI1143" s="40"/>
      <c r="AJ1143" s="33"/>
      <c r="AK1143" s="33"/>
      <c r="AL1143" s="33"/>
      <c r="AM1143" s="33"/>
      <c r="AN1143" s="33"/>
      <c r="AO1143" s="33"/>
      <c r="AP1143" s="33"/>
      <c r="AQ1143" s="33"/>
      <c r="AR1143" s="33"/>
      <c r="AS1143" s="33"/>
      <c r="AT1143" s="33"/>
      <c r="AU1143" s="33"/>
      <c r="AV1143" s="33"/>
      <c r="AW1143" s="33"/>
      <c r="AX1143" s="33"/>
      <c r="AY1143" s="33"/>
      <c r="AZ1143" s="33"/>
      <c r="BA1143" s="33"/>
      <c r="BB1143" s="33"/>
      <c r="BC1143" s="33"/>
    </row>
    <row r="1144" spans="1:55" ht="12.75">
      <c r="A1144" s="31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F1144" s="33"/>
      <c r="AG1144" s="33"/>
      <c r="AH1144" s="40"/>
      <c r="AI1144" s="40"/>
      <c r="AJ1144" s="33"/>
      <c r="AK1144" s="33"/>
      <c r="AL1144" s="33"/>
      <c r="AM1144" s="33"/>
      <c r="AN1144" s="33"/>
      <c r="AO1144" s="33"/>
      <c r="AP1144" s="33"/>
      <c r="AQ1144" s="33"/>
      <c r="AR1144" s="33"/>
      <c r="AS1144" s="33"/>
      <c r="AT1144" s="33"/>
      <c r="AU1144" s="33"/>
      <c r="AV1144" s="33"/>
      <c r="AW1144" s="33"/>
      <c r="AX1144" s="33"/>
      <c r="AY1144" s="33"/>
      <c r="AZ1144" s="33"/>
      <c r="BA1144" s="33"/>
      <c r="BB1144" s="33"/>
      <c r="BC1144" s="33"/>
    </row>
    <row r="1145" spans="1:55" ht="12.75">
      <c r="A1145" s="31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40"/>
      <c r="AI1145" s="40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  <c r="BC1145" s="33"/>
    </row>
    <row r="1146" spans="1:55" ht="12.75">
      <c r="A1146" s="31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40"/>
      <c r="AI1146" s="40"/>
      <c r="AJ1146" s="33"/>
      <c r="AK1146" s="33"/>
      <c r="AL1146" s="33"/>
      <c r="AM1146" s="33"/>
      <c r="AN1146" s="33"/>
      <c r="AO1146" s="33"/>
      <c r="AP1146" s="33"/>
      <c r="AQ1146" s="33"/>
      <c r="AR1146" s="33"/>
      <c r="AS1146" s="33"/>
      <c r="AT1146" s="33"/>
      <c r="AU1146" s="33"/>
      <c r="AV1146" s="33"/>
      <c r="AW1146" s="33"/>
      <c r="AX1146" s="33"/>
      <c r="AY1146" s="33"/>
      <c r="AZ1146" s="33"/>
      <c r="BA1146" s="33"/>
      <c r="BB1146" s="33"/>
      <c r="BC1146" s="33"/>
    </row>
    <row r="1147" spans="1:55" ht="12.75">
      <c r="A1147" s="31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F1147" s="33"/>
      <c r="AG1147" s="33"/>
      <c r="AH1147" s="40"/>
      <c r="AI1147" s="40"/>
      <c r="AJ1147" s="33"/>
      <c r="AK1147" s="33"/>
      <c r="AL1147" s="33"/>
      <c r="AM1147" s="33"/>
      <c r="AN1147" s="33"/>
      <c r="AO1147" s="33"/>
      <c r="AP1147" s="33"/>
      <c r="AQ1147" s="33"/>
      <c r="AR1147" s="33"/>
      <c r="AS1147" s="33"/>
      <c r="AT1147" s="33"/>
      <c r="AU1147" s="33"/>
      <c r="AV1147" s="33"/>
      <c r="AW1147" s="33"/>
      <c r="AX1147" s="33"/>
      <c r="AY1147" s="33"/>
      <c r="AZ1147" s="33"/>
      <c r="BA1147" s="33"/>
      <c r="BB1147" s="33"/>
      <c r="BC1147" s="33"/>
    </row>
    <row r="1148" spans="1:55" ht="12.75">
      <c r="A1148" s="31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40"/>
      <c r="AI1148" s="40"/>
      <c r="AJ1148" s="33"/>
      <c r="AK1148" s="33"/>
      <c r="AL1148" s="33"/>
      <c r="AM1148" s="33"/>
      <c r="AN1148" s="33"/>
      <c r="AO1148" s="33"/>
      <c r="AP1148" s="33"/>
      <c r="AQ1148" s="33"/>
      <c r="AR1148" s="33"/>
      <c r="AS1148" s="33"/>
      <c r="AT1148" s="33"/>
      <c r="AU1148" s="33"/>
      <c r="AV1148" s="33"/>
      <c r="AW1148" s="33"/>
      <c r="AX1148" s="33"/>
      <c r="AY1148" s="33"/>
      <c r="AZ1148" s="33"/>
      <c r="BA1148" s="33"/>
      <c r="BB1148" s="33"/>
      <c r="BC1148" s="33"/>
    </row>
    <row r="1149" spans="1:55" ht="12.75">
      <c r="A1149" s="31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40"/>
      <c r="AI1149" s="40"/>
      <c r="AJ1149" s="33"/>
      <c r="AK1149" s="33"/>
      <c r="AL1149" s="33"/>
      <c r="AM1149" s="33"/>
      <c r="AN1149" s="33"/>
      <c r="AO1149" s="33"/>
      <c r="AP1149" s="33"/>
      <c r="AQ1149" s="33"/>
      <c r="AR1149" s="33"/>
      <c r="AS1149" s="33"/>
      <c r="AT1149" s="33"/>
      <c r="AU1149" s="33"/>
      <c r="AV1149" s="33"/>
      <c r="AW1149" s="33"/>
      <c r="AX1149" s="33"/>
      <c r="AY1149" s="33"/>
      <c r="AZ1149" s="33"/>
      <c r="BA1149" s="33"/>
      <c r="BB1149" s="33"/>
      <c r="BC1149" s="33"/>
    </row>
    <row r="1150" spans="1:55" ht="12.75">
      <c r="A1150" s="31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40"/>
      <c r="AI1150" s="40"/>
      <c r="AJ1150" s="33"/>
      <c r="AK1150" s="33"/>
      <c r="AL1150" s="33"/>
      <c r="AM1150" s="33"/>
      <c r="AN1150" s="33"/>
      <c r="AO1150" s="33"/>
      <c r="AP1150" s="33"/>
      <c r="AQ1150" s="33"/>
      <c r="AR1150" s="33"/>
      <c r="AS1150" s="33"/>
      <c r="AT1150" s="33"/>
      <c r="AU1150" s="33"/>
      <c r="AV1150" s="33"/>
      <c r="AW1150" s="33"/>
      <c r="AX1150" s="33"/>
      <c r="AY1150" s="33"/>
      <c r="AZ1150" s="33"/>
      <c r="BA1150" s="33"/>
      <c r="BB1150" s="33"/>
      <c r="BC1150" s="33"/>
    </row>
    <row r="1151" spans="1:55" ht="12.75">
      <c r="A1151" s="31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40"/>
      <c r="AI1151" s="40"/>
      <c r="AJ1151" s="33"/>
      <c r="AK1151" s="33"/>
      <c r="AL1151" s="33"/>
      <c r="AM1151" s="33"/>
      <c r="AN1151" s="33"/>
      <c r="AO1151" s="33"/>
      <c r="AP1151" s="33"/>
      <c r="AQ1151" s="33"/>
      <c r="AR1151" s="33"/>
      <c r="AS1151" s="33"/>
      <c r="AT1151" s="33"/>
      <c r="AU1151" s="33"/>
      <c r="AV1151" s="33"/>
      <c r="AW1151" s="33"/>
      <c r="AX1151" s="33"/>
      <c r="AY1151" s="33"/>
      <c r="AZ1151" s="33"/>
      <c r="BA1151" s="33"/>
      <c r="BB1151" s="33"/>
      <c r="BC1151" s="33"/>
    </row>
    <row r="1152" spans="1:55" ht="12.75">
      <c r="A1152" s="31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33"/>
      <c r="AH1152" s="40"/>
      <c r="AI1152" s="40"/>
      <c r="AJ1152" s="33"/>
      <c r="AK1152" s="33"/>
      <c r="AL1152" s="33"/>
      <c r="AM1152" s="33"/>
      <c r="AN1152" s="33"/>
      <c r="AO1152" s="33"/>
      <c r="AP1152" s="33"/>
      <c r="AQ1152" s="33"/>
      <c r="AR1152" s="33"/>
      <c r="AS1152" s="33"/>
      <c r="AT1152" s="33"/>
      <c r="AU1152" s="33"/>
      <c r="AV1152" s="33"/>
      <c r="AW1152" s="33"/>
      <c r="AX1152" s="33"/>
      <c r="AY1152" s="33"/>
      <c r="AZ1152" s="33"/>
      <c r="BA1152" s="33"/>
      <c r="BB1152" s="33"/>
      <c r="BC1152" s="33"/>
    </row>
    <row r="1153" spans="1:55" ht="12.75">
      <c r="A1153" s="31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40"/>
      <c r="AI1153" s="40"/>
      <c r="AJ1153" s="33"/>
      <c r="AK1153" s="33"/>
      <c r="AL1153" s="33"/>
      <c r="AM1153" s="33"/>
      <c r="AN1153" s="33"/>
      <c r="AO1153" s="33"/>
      <c r="AP1153" s="33"/>
      <c r="AQ1153" s="33"/>
      <c r="AR1153" s="33"/>
      <c r="AS1153" s="33"/>
      <c r="AT1153" s="33"/>
      <c r="AU1153" s="33"/>
      <c r="AV1153" s="33"/>
      <c r="AW1153" s="33"/>
      <c r="AX1153" s="33"/>
      <c r="AY1153" s="33"/>
      <c r="AZ1153" s="33"/>
      <c r="BA1153" s="33"/>
      <c r="BB1153" s="33"/>
      <c r="BC1153" s="33"/>
    </row>
    <row r="1154" spans="1:55" ht="12.75">
      <c r="A1154" s="31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40"/>
      <c r="AI1154" s="40"/>
      <c r="AJ1154" s="33"/>
      <c r="AK1154" s="33"/>
      <c r="AL1154" s="33"/>
      <c r="AM1154" s="33"/>
      <c r="AN1154" s="33"/>
      <c r="AO1154" s="33"/>
      <c r="AP1154" s="33"/>
      <c r="AQ1154" s="33"/>
      <c r="AR1154" s="33"/>
      <c r="AS1154" s="33"/>
      <c r="AT1154" s="33"/>
      <c r="AU1154" s="33"/>
      <c r="AV1154" s="33"/>
      <c r="AW1154" s="33"/>
      <c r="AX1154" s="33"/>
      <c r="AY1154" s="33"/>
      <c r="AZ1154" s="33"/>
      <c r="BA1154" s="33"/>
      <c r="BB1154" s="33"/>
      <c r="BC1154" s="33"/>
    </row>
    <row r="1155" spans="1:55" ht="12.75">
      <c r="A1155" s="31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40"/>
      <c r="AI1155" s="40"/>
      <c r="AJ1155" s="33"/>
      <c r="AK1155" s="33"/>
      <c r="AL1155" s="33"/>
      <c r="AM1155" s="33"/>
      <c r="AN1155" s="33"/>
      <c r="AO1155" s="33"/>
      <c r="AP1155" s="33"/>
      <c r="AQ1155" s="33"/>
      <c r="AR1155" s="33"/>
      <c r="AS1155" s="33"/>
      <c r="AT1155" s="33"/>
      <c r="AU1155" s="33"/>
      <c r="AV1155" s="33"/>
      <c r="AW1155" s="33"/>
      <c r="AX1155" s="33"/>
      <c r="AY1155" s="33"/>
      <c r="AZ1155" s="33"/>
      <c r="BA1155" s="33"/>
      <c r="BB1155" s="33"/>
      <c r="BC1155" s="33"/>
    </row>
    <row r="1156" spans="1:55" ht="12.75">
      <c r="A1156" s="31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40"/>
      <c r="AI1156" s="40"/>
      <c r="AJ1156" s="33"/>
      <c r="AK1156" s="33"/>
      <c r="AL1156" s="33"/>
      <c r="AM1156" s="33"/>
      <c r="AN1156" s="33"/>
      <c r="AO1156" s="33"/>
      <c r="AP1156" s="33"/>
      <c r="AQ1156" s="33"/>
      <c r="AR1156" s="33"/>
      <c r="AS1156" s="33"/>
      <c r="AT1156" s="33"/>
      <c r="AU1156" s="33"/>
      <c r="AV1156" s="33"/>
      <c r="AW1156" s="33"/>
      <c r="AX1156" s="33"/>
      <c r="AY1156" s="33"/>
      <c r="AZ1156" s="33"/>
      <c r="BA1156" s="33"/>
      <c r="BB1156" s="33"/>
      <c r="BC1156" s="33"/>
    </row>
    <row r="1157" spans="1:55" ht="12.75">
      <c r="A1157" s="31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40"/>
      <c r="AI1157" s="40"/>
      <c r="AJ1157" s="33"/>
      <c r="AK1157" s="33"/>
      <c r="AL1157" s="33"/>
      <c r="AM1157" s="33"/>
      <c r="AN1157" s="33"/>
      <c r="AO1157" s="33"/>
      <c r="AP1157" s="33"/>
      <c r="AQ1157" s="33"/>
      <c r="AR1157" s="33"/>
      <c r="AS1157" s="33"/>
      <c r="AT1157" s="33"/>
      <c r="AU1157" s="33"/>
      <c r="AV1157" s="33"/>
      <c r="AW1157" s="33"/>
      <c r="AX1157" s="33"/>
      <c r="AY1157" s="33"/>
      <c r="AZ1157" s="33"/>
      <c r="BA1157" s="33"/>
      <c r="BB1157" s="33"/>
      <c r="BC1157" s="33"/>
    </row>
    <row r="1158" spans="1:55" ht="12.75">
      <c r="A1158" s="31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40"/>
      <c r="AI1158" s="40"/>
      <c r="AJ1158" s="33"/>
      <c r="AK1158" s="33"/>
      <c r="AL1158" s="33"/>
      <c r="AM1158" s="33"/>
      <c r="AN1158" s="33"/>
      <c r="AO1158" s="33"/>
      <c r="AP1158" s="33"/>
      <c r="AQ1158" s="33"/>
      <c r="AR1158" s="33"/>
      <c r="AS1158" s="33"/>
      <c r="AT1158" s="33"/>
      <c r="AU1158" s="33"/>
      <c r="AV1158" s="33"/>
      <c r="AW1158" s="33"/>
      <c r="AX1158" s="33"/>
      <c r="AY1158" s="33"/>
      <c r="AZ1158" s="33"/>
      <c r="BA1158" s="33"/>
      <c r="BB1158" s="33"/>
      <c r="BC1158" s="33"/>
    </row>
    <row r="1159" spans="1:55" ht="12.75">
      <c r="A1159" s="31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40"/>
      <c r="AI1159" s="40"/>
      <c r="AJ1159" s="33"/>
      <c r="AK1159" s="33"/>
      <c r="AL1159" s="33"/>
      <c r="AM1159" s="33"/>
      <c r="AN1159" s="33"/>
      <c r="AO1159" s="33"/>
      <c r="AP1159" s="33"/>
      <c r="AQ1159" s="33"/>
      <c r="AR1159" s="33"/>
      <c r="AS1159" s="33"/>
      <c r="AT1159" s="33"/>
      <c r="AU1159" s="33"/>
      <c r="AV1159" s="33"/>
      <c r="AW1159" s="33"/>
      <c r="AX1159" s="33"/>
      <c r="AY1159" s="33"/>
      <c r="AZ1159" s="33"/>
      <c r="BA1159" s="33"/>
      <c r="BB1159" s="33"/>
      <c r="BC1159" s="33"/>
    </row>
    <row r="1160" spans="1:55" ht="12.75">
      <c r="A1160" s="31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40"/>
      <c r="AI1160" s="40"/>
      <c r="AJ1160" s="33"/>
      <c r="AK1160" s="33"/>
      <c r="AL1160" s="33"/>
      <c r="AM1160" s="33"/>
      <c r="AN1160" s="33"/>
      <c r="AO1160" s="33"/>
      <c r="AP1160" s="33"/>
      <c r="AQ1160" s="33"/>
      <c r="AR1160" s="33"/>
      <c r="AS1160" s="33"/>
      <c r="AT1160" s="33"/>
      <c r="AU1160" s="33"/>
      <c r="AV1160" s="33"/>
      <c r="AW1160" s="33"/>
      <c r="AX1160" s="33"/>
      <c r="AY1160" s="33"/>
      <c r="AZ1160" s="33"/>
      <c r="BA1160" s="33"/>
      <c r="BB1160" s="33"/>
      <c r="BC1160" s="33"/>
    </row>
    <row r="1161" spans="1:55" ht="12.75">
      <c r="A1161" s="31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40"/>
      <c r="AI1161" s="40"/>
      <c r="AJ1161" s="33"/>
      <c r="AK1161" s="33"/>
      <c r="AL1161" s="33"/>
      <c r="AM1161" s="33"/>
      <c r="AN1161" s="33"/>
      <c r="AO1161" s="33"/>
      <c r="AP1161" s="33"/>
      <c r="AQ1161" s="33"/>
      <c r="AR1161" s="33"/>
      <c r="AS1161" s="33"/>
      <c r="AT1161" s="33"/>
      <c r="AU1161" s="33"/>
      <c r="AV1161" s="33"/>
      <c r="AW1161" s="33"/>
      <c r="AX1161" s="33"/>
      <c r="AY1161" s="33"/>
      <c r="AZ1161" s="33"/>
      <c r="BA1161" s="33"/>
      <c r="BB1161" s="33"/>
      <c r="BC1161" s="33"/>
    </row>
    <row r="1162" spans="1:55" ht="12.75">
      <c r="A1162" s="31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40"/>
      <c r="AI1162" s="40"/>
      <c r="AJ1162" s="33"/>
      <c r="AK1162" s="33"/>
      <c r="AL1162" s="33"/>
      <c r="AM1162" s="33"/>
      <c r="AN1162" s="33"/>
      <c r="AO1162" s="33"/>
      <c r="AP1162" s="33"/>
      <c r="AQ1162" s="33"/>
      <c r="AR1162" s="33"/>
      <c r="AS1162" s="33"/>
      <c r="AT1162" s="33"/>
      <c r="AU1162" s="33"/>
      <c r="AV1162" s="33"/>
      <c r="AW1162" s="33"/>
      <c r="AX1162" s="33"/>
      <c r="AY1162" s="33"/>
      <c r="AZ1162" s="33"/>
      <c r="BA1162" s="33"/>
      <c r="BB1162" s="33"/>
      <c r="BC1162" s="33"/>
    </row>
    <row r="1163" spans="1:55" ht="12.75">
      <c r="A1163" s="31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F1163" s="33"/>
      <c r="AG1163" s="33"/>
      <c r="AH1163" s="40"/>
      <c r="AI1163" s="40"/>
      <c r="AJ1163" s="33"/>
      <c r="AK1163" s="33"/>
      <c r="AL1163" s="33"/>
      <c r="AM1163" s="33"/>
      <c r="AN1163" s="33"/>
      <c r="AO1163" s="33"/>
      <c r="AP1163" s="33"/>
      <c r="AQ1163" s="33"/>
      <c r="AR1163" s="33"/>
      <c r="AS1163" s="33"/>
      <c r="AT1163" s="33"/>
      <c r="AU1163" s="33"/>
      <c r="AV1163" s="33"/>
      <c r="AW1163" s="33"/>
      <c r="AX1163" s="33"/>
      <c r="AY1163" s="33"/>
      <c r="AZ1163" s="33"/>
      <c r="BA1163" s="33"/>
      <c r="BB1163" s="33"/>
      <c r="BC1163" s="33"/>
    </row>
    <row r="1164" spans="1:55" ht="12.75">
      <c r="A1164" s="31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40"/>
      <c r="AI1164" s="40"/>
      <c r="AJ1164" s="33"/>
      <c r="AK1164" s="33"/>
      <c r="AL1164" s="33"/>
      <c r="AM1164" s="33"/>
      <c r="AN1164" s="33"/>
      <c r="AO1164" s="33"/>
      <c r="AP1164" s="33"/>
      <c r="AQ1164" s="33"/>
      <c r="AR1164" s="33"/>
      <c r="AS1164" s="33"/>
      <c r="AT1164" s="33"/>
      <c r="AU1164" s="33"/>
      <c r="AV1164" s="33"/>
      <c r="AW1164" s="33"/>
      <c r="AX1164" s="33"/>
      <c r="AY1164" s="33"/>
      <c r="AZ1164" s="33"/>
      <c r="BA1164" s="33"/>
      <c r="BB1164" s="33"/>
      <c r="BC1164" s="33"/>
    </row>
    <row r="1165" spans="1:55" ht="12.75">
      <c r="A1165" s="31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40"/>
      <c r="AI1165" s="40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  <c r="BC1165" s="33"/>
    </row>
    <row r="1166" spans="1:55" ht="12.75">
      <c r="A1166" s="31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40"/>
      <c r="AI1166" s="40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</row>
    <row r="1167" spans="1:55" ht="12.75">
      <c r="A1167" s="31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40"/>
      <c r="AI1167" s="40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</row>
    <row r="1168" spans="1:55" ht="12.75">
      <c r="A1168" s="31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40"/>
      <c r="AI1168" s="40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</row>
    <row r="1169" spans="1:55" ht="12.75">
      <c r="A1169" s="31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40"/>
      <c r="AI1169" s="40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</row>
  </sheetData>
  <mergeCells count="4">
    <mergeCell ref="V2:X2"/>
    <mergeCell ref="Y2:AA2"/>
    <mergeCell ref="AB2:AD2"/>
    <mergeCell ref="AE2:A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CSS y MRCV</vt:lpstr>
      <vt:lpstr>HPV y WSMV</vt:lpstr>
      <vt:lpstr>Unificado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2020-04-24T17:59:01Z</dcterms:created>
  <dcterms:modified xsi:type="dcterms:W3CDTF">2020-04-24T17:59:01Z</dcterms:modified>
</cp:coreProperties>
</file>